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 defaultThemeVersion="124226"/>
  <bookViews>
    <workbookView xWindow="120" yWindow="45" windowWidth="21840" windowHeight="9450"/>
  </bookViews>
  <sheets>
    <sheet name="스테이터스" sheetId="1" r:id="rId1"/>
    <sheet name="롤 관련" sheetId="3" r:id="rId2"/>
    <sheet name="기본 기능(현대)" sheetId="4" r:id="rId3"/>
  </sheets>
  <definedNames>
    <definedName name="_xlnm._FilterDatabase" localSheetId="0" hidden="1">스테이터스!$B$6:$D$7</definedName>
    <definedName name="app">스테이터스!$I$18</definedName>
    <definedName name="con">스테이터스!$C$18</definedName>
    <definedName name="dam">스테이터스!#REF!</definedName>
    <definedName name="DB">스테이터스!$H$12</definedName>
    <definedName name="dex">스테이터스!$G$18</definedName>
    <definedName name="dmg">스테이터스!#REF!</definedName>
    <definedName name="DriveAuto" localSheetId="2">'기본 기능(현대)'!$B$42</definedName>
    <definedName name="edu">스테이터스!$H$18</definedName>
    <definedName name="fhp">스테이터스!$D$12</definedName>
    <definedName name="fmp">스테이터스!$D$13</definedName>
    <definedName name="hp">스테이터스!$C$12</definedName>
    <definedName name="hpp">스테이터스!$E$12</definedName>
    <definedName name="idea">스테이터스!$K$18</definedName>
    <definedName name="int">스테이터스!$E$18</definedName>
    <definedName name="know">스테이터스!$L$18</definedName>
    <definedName name="lcuk">스테이터스!$J$18</definedName>
    <definedName name="mp">스테이터스!$C$13</definedName>
    <definedName name="mpp">스테이터스!$E$13</definedName>
    <definedName name="pow">스테이터스!$F$18</definedName>
    <definedName name="san">스테이터스!$M$18</definedName>
    <definedName name="siz">스테이터스!$D$18</definedName>
    <definedName name="str">스테이터스!$B$18</definedName>
    <definedName name="기능">'기본 기능(현대)'!$J$5:$J$79</definedName>
    <definedName name="기능테이블">'기본 기능(현대)'!$J$5:$K$79</definedName>
    <definedName name="수치">'기본 기능(현대)'!$K$5:$K$79</definedName>
    <definedName name="크툴루신화">스테이터스!$AH$35</definedName>
  </definedNames>
  <calcPr calcId="125725"/>
</workbook>
</file>

<file path=xl/calcChain.xml><?xml version="1.0" encoding="utf-8"?>
<calcChain xmlns="http://schemas.openxmlformats.org/spreadsheetml/2006/main">
  <c r="AD34" i="1"/>
  <c r="AH34" s="1"/>
  <c r="X34"/>
  <c r="AB34" s="1"/>
  <c r="R34"/>
  <c r="V34" s="1"/>
  <c r="S10"/>
  <c r="S9"/>
  <c r="S8"/>
  <c r="S7"/>
  <c r="K79" i="4"/>
  <c r="K20"/>
  <c r="J14"/>
  <c r="J13"/>
  <c r="J12"/>
  <c r="K14"/>
  <c r="K13"/>
  <c r="K12"/>
  <c r="J11"/>
  <c r="J54"/>
  <c r="J53"/>
  <c r="J52"/>
  <c r="J51"/>
  <c r="J64"/>
  <c r="J65"/>
  <c r="J67"/>
  <c r="J66"/>
  <c r="J49"/>
  <c r="J48"/>
  <c r="J47"/>
  <c r="J46"/>
  <c r="J24"/>
  <c r="J23"/>
  <c r="J22"/>
  <c r="J21"/>
  <c r="L18" i="1"/>
  <c r="K18"/>
  <c r="J18"/>
  <c r="D13"/>
  <c r="E13" s="1"/>
  <c r="D12"/>
  <c r="E12" s="1"/>
  <c r="R9"/>
  <c r="F12" l="1"/>
  <c r="H12"/>
  <c r="R24"/>
  <c r="V24" s="1"/>
  <c r="R23"/>
  <c r="V23" s="1"/>
  <c r="R22"/>
  <c r="V22" s="1"/>
  <c r="G7" i="4" l="1"/>
  <c r="G17"/>
  <c r="B64"/>
  <c r="B17"/>
  <c r="J20"/>
  <c r="AD39" i="1" s="1"/>
  <c r="AH39" s="1"/>
  <c r="AD38" l="1"/>
  <c r="AH38" s="1"/>
  <c r="X39"/>
  <c r="AB39" s="1"/>
  <c r="X38"/>
  <c r="AB38" s="1"/>
  <c r="X37"/>
  <c r="AB37" s="1"/>
  <c r="R30"/>
  <c r="V30" s="1"/>
  <c r="AD25"/>
  <c r="AH25" s="1"/>
  <c r="R33"/>
  <c r="V33" s="1"/>
  <c r="AD27"/>
  <c r="AH27" s="1"/>
  <c r="X33"/>
  <c r="AB33" s="1"/>
  <c r="R32"/>
  <c r="V32" s="1"/>
  <c r="AD26"/>
  <c r="AH26" s="1"/>
  <c r="X32"/>
  <c r="AB32" s="1"/>
  <c r="K73" i="4" l="1"/>
  <c r="AD33" i="1" s="1"/>
  <c r="AH33" s="1"/>
  <c r="K78" i="4"/>
  <c r="AD37" i="1" s="1"/>
  <c r="AH37" s="1"/>
  <c r="K77" i="4"/>
  <c r="AD36" i="1" s="1"/>
  <c r="AH36" s="1"/>
  <c r="K76" i="4"/>
  <c r="AD35" i="1" s="1"/>
  <c r="AH35" s="1"/>
  <c r="M20" s="1"/>
  <c r="M18" s="1"/>
  <c r="K75" i="4"/>
  <c r="K74"/>
  <c r="K72"/>
  <c r="AD32" i="1" s="1"/>
  <c r="AH32" s="1"/>
  <c r="K71" i="4"/>
  <c r="AD31" i="1" s="1"/>
  <c r="AH31" s="1"/>
  <c r="K70" i="4"/>
  <c r="AD30" i="1" s="1"/>
  <c r="AH30" s="1"/>
  <c r="K69" i="4"/>
  <c r="AD29" i="1" s="1"/>
  <c r="AH29" s="1"/>
  <c r="K68" i="4"/>
  <c r="AD28" i="1" s="1"/>
  <c r="AH28" s="1"/>
  <c r="K64" i="4"/>
  <c r="AD24" i="1" s="1"/>
  <c r="AH24" s="1"/>
  <c r="K63" i="4"/>
  <c r="AD23" i="1" s="1"/>
  <c r="AH23" s="1"/>
  <c r="K62" i="4"/>
  <c r="AD22" i="1" s="1"/>
  <c r="AH22" s="1"/>
  <c r="K61" i="4"/>
  <c r="AD21" i="1" s="1"/>
  <c r="AH21" s="1"/>
  <c r="K60" i="4"/>
  <c r="AD20" i="1" s="1"/>
  <c r="AH20" s="1"/>
  <c r="K59" i="4"/>
  <c r="AD19" i="1" s="1"/>
  <c r="AH19" s="1"/>
  <c r="K58" i="4"/>
  <c r="AD18" i="1" s="1"/>
  <c r="AH18" s="1"/>
  <c r="K57" i="4"/>
  <c r="AD17" i="1" s="1"/>
  <c r="AH17" s="1"/>
  <c r="K56" i="4"/>
  <c r="AD16" i="1" s="1"/>
  <c r="AH16" s="1"/>
  <c r="K55" i="4"/>
  <c r="AD15" i="1" s="1"/>
  <c r="AH15" s="1"/>
  <c r="K51" i="4"/>
  <c r="X36" i="1" s="1"/>
  <c r="AB36" s="1"/>
  <c r="K50" i="4"/>
  <c r="X35" i="1" s="1"/>
  <c r="AB35" s="1"/>
  <c r="K46" i="4"/>
  <c r="X31" i="1" s="1"/>
  <c r="AB31" s="1"/>
  <c r="K45" i="4"/>
  <c r="X30" i="1" s="1"/>
  <c r="AB30" s="1"/>
  <c r="K44" i="4"/>
  <c r="X29" i="1" s="1"/>
  <c r="AB29" s="1"/>
  <c r="K43" i="4"/>
  <c r="X28" i="1" s="1"/>
  <c r="AB28" s="1"/>
  <c r="K42" i="4"/>
  <c r="X27" i="1" s="1"/>
  <c r="AB27" s="1"/>
  <c r="K41" i="4"/>
  <c r="X26" i="1" s="1"/>
  <c r="AB26" s="1"/>
  <c r="K40" i="4"/>
  <c r="X25" i="1" s="1"/>
  <c r="AB25" s="1"/>
  <c r="K39" i="4"/>
  <c r="X24" i="1" s="1"/>
  <c r="AB24" s="1"/>
  <c r="K38" i="4"/>
  <c r="X23" i="1" s="1"/>
  <c r="AB23" s="1"/>
  <c r="K37" i="4"/>
  <c r="X22" i="1" s="1"/>
  <c r="AB22" s="1"/>
  <c r="K36" i="4"/>
  <c r="X21" i="1" s="1"/>
  <c r="AB21" s="1"/>
  <c r="K35" i="4"/>
  <c r="X20" i="1" s="1"/>
  <c r="AB20" s="1"/>
  <c r="K34" i="4"/>
  <c r="X19" i="1" s="1"/>
  <c r="AB19" s="1"/>
  <c r="K33" i="4"/>
  <c r="X18" i="1" s="1"/>
  <c r="AB18" s="1"/>
  <c r="K32" i="4"/>
  <c r="X17" i="1" s="1"/>
  <c r="AB17" s="1"/>
  <c r="K31" i="4"/>
  <c r="X16" i="1" s="1"/>
  <c r="AB16" s="1"/>
  <c r="K30" i="4"/>
  <c r="X15" i="1" s="1"/>
  <c r="AB15" s="1"/>
  <c r="K29" i="4"/>
  <c r="R39" i="1" s="1"/>
  <c r="V39" s="1"/>
  <c r="K28" i="4"/>
  <c r="R38" i="1" s="1"/>
  <c r="V38" s="1"/>
  <c r="K27" i="4"/>
  <c r="R37" i="1" s="1"/>
  <c r="V37" s="1"/>
  <c r="K26" i="4"/>
  <c r="R36" i="1" s="1"/>
  <c r="V36" s="1"/>
  <c r="K25" i="4"/>
  <c r="R35" i="1" s="1"/>
  <c r="V35" s="1"/>
  <c r="K21" i="4"/>
  <c r="R31" i="1" s="1"/>
  <c r="V31" s="1"/>
  <c r="K19" i="4"/>
  <c r="R29" i="1" s="1"/>
  <c r="V29" s="1"/>
  <c r="K18" i="4"/>
  <c r="R28" i="1" s="1"/>
  <c r="V28" s="1"/>
  <c r="K17" i="4"/>
  <c r="R27" i="1" s="1"/>
  <c r="V27" s="1"/>
  <c r="K16" i="4"/>
  <c r="R26" i="1" s="1"/>
  <c r="V26" s="1"/>
  <c r="K15" i="4"/>
  <c r="R25" i="1" s="1"/>
  <c r="V25" s="1"/>
  <c r="K11" i="4"/>
  <c r="R21" i="1" s="1"/>
  <c r="V21" s="1"/>
  <c r="K10" i="4"/>
  <c r="R20" i="1" s="1"/>
  <c r="V20" s="1"/>
  <c r="K9" i="4"/>
  <c r="R19" i="1" s="1"/>
  <c r="V19" s="1"/>
  <c r="K8" i="4"/>
  <c r="R18" i="1" s="1"/>
  <c r="V18" s="1"/>
  <c r="K7" i="4"/>
  <c r="R17" i="1" s="1"/>
  <c r="V17" s="1"/>
  <c r="K6" i="4"/>
  <c r="R16" i="1" s="1"/>
  <c r="V16" s="1"/>
  <c r="K5" i="4"/>
  <c r="R15" i="1" s="1"/>
  <c r="V15" s="1"/>
  <c r="F13" l="1"/>
  <c r="I7"/>
  <c r="R8"/>
  <c r="R7"/>
  <c r="R10" l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작성자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고</t>
        </r>
        <r>
          <rPr>
            <sz val="9"/>
            <color indexed="81"/>
            <rFont val="Tahoma"/>
            <family val="2"/>
          </rPr>
          <t>3~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
편집자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위험물질</t>
        </r>
      </text>
    </comment>
    <comment ref="Q4" authorId="0">
      <text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VBA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푸른색의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뜹니다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무술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워크시트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현대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그곳을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이용해주세요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현대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완료하셨다면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클릭해주세요</t>
        </r>
        <r>
          <rPr>
            <sz val="9"/>
            <color indexed="81"/>
            <rFont val="Tahoma"/>
            <family val="2"/>
          </rPr>
          <t>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P.s </t>
        </r>
        <r>
          <rPr>
            <sz val="9"/>
            <color indexed="81"/>
            <rFont val="돋움"/>
            <family val="3"/>
            <charset val="129"/>
          </rPr>
          <t>닉네임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적지마라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TRPG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넷카마라고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주사위를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홀수면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짝수면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여자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P.s KP</t>
        </r>
        <r>
          <rPr>
            <sz val="9"/>
            <color indexed="81"/>
            <rFont val="돋움"/>
            <family val="3"/>
            <charset val="129"/>
          </rPr>
          <t>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상담해서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적는다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p.s </t>
        </r>
        <r>
          <rPr>
            <sz val="9"/>
            <color indexed="81"/>
            <rFont val="돋움"/>
            <family val="3"/>
            <charset val="129"/>
          </rPr>
          <t>늙으면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체격같은거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떨어지는거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없을려나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태어난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괜히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다른사람이랑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안통한다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>, San</t>
        </r>
        <r>
          <rPr>
            <sz val="9"/>
            <color indexed="81"/>
            <rFont val="돋움"/>
            <family val="3"/>
            <charset val="129"/>
          </rPr>
          <t>내려가면서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생길거임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중학생</t>
        </r>
        <r>
          <rPr>
            <sz val="9"/>
            <color indexed="81"/>
            <rFont val="Tahoma"/>
            <family val="2"/>
          </rPr>
          <t xml:space="preserve"> : 3D6*3000</t>
        </r>
        <r>
          <rPr>
            <sz val="9"/>
            <color indexed="81"/>
            <rFont val="돋움"/>
            <family val="3"/>
            <charset val="129"/>
          </rPr>
          <t>円
고등학생·전문학생·수험생</t>
        </r>
        <r>
          <rPr>
            <sz val="9"/>
            <color indexed="81"/>
            <rFont val="Tahoma"/>
            <family val="2"/>
          </rPr>
          <t xml:space="preserve"> : 3D6*10000</t>
        </r>
        <r>
          <rPr>
            <sz val="9"/>
            <color indexed="81"/>
            <rFont val="돋움"/>
            <family val="3"/>
            <charset val="129"/>
          </rPr>
          <t>円
대학생</t>
        </r>
        <r>
          <rPr>
            <sz val="9"/>
            <color indexed="81"/>
            <rFont val="Tahoma"/>
            <family val="2"/>
          </rPr>
          <t xml:space="preserve"> : 3D6*100000</t>
        </r>
        <r>
          <rPr>
            <sz val="9"/>
            <color indexed="81"/>
            <rFont val="돋움"/>
            <family val="3"/>
            <charset val="129"/>
          </rPr>
          <t>円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연수입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>/2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1% </t>
        </r>
        <r>
          <rPr>
            <sz val="9"/>
            <color indexed="81"/>
            <rFont val="돋움"/>
            <family val="3"/>
            <charset val="129"/>
          </rPr>
          <t>올릴려면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돋움"/>
            <family val="3"/>
            <charset val="129"/>
          </rPr>
          <t>깎으면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</text>
    </comment>
    <comment ref="Q7" authorId="0">
      <text>
        <r>
          <rPr>
            <sz val="9"/>
            <color indexed="81"/>
            <rFont val="Tahoma"/>
            <family val="2"/>
          </rPr>
          <t>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>20</t>
        </r>
      </text>
    </comment>
    <comment ref="Q8" authorId="0">
      <text>
        <r>
          <rPr>
            <sz val="9"/>
            <color indexed="81"/>
            <rFont val="Tahoma"/>
            <family val="2"/>
          </rPr>
          <t>INT(</t>
        </r>
        <r>
          <rPr>
            <sz val="9"/>
            <color indexed="81"/>
            <rFont val="돋움"/>
            <family val="3"/>
            <charset val="129"/>
          </rPr>
          <t>지능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>10</t>
        </r>
      </text>
    </comment>
    <comment ref="Q9" authorId="0">
      <text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연령에서</t>
        </r>
        <r>
          <rPr>
            <sz val="9"/>
            <color indexed="81"/>
            <rFont val="Tahoma"/>
            <family val="2"/>
          </rPr>
          <t xml:space="preserve">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)+6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빼서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20 </t>
        </r>
        <r>
          <rPr>
            <sz val="9"/>
            <color indexed="81"/>
            <rFont val="돋움"/>
            <family val="3"/>
            <charset val="129"/>
          </rPr>
          <t>포인트씩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증가</t>
        </r>
        <r>
          <rPr>
            <sz val="9"/>
            <color indexed="81"/>
            <rFont val="Tahoma"/>
            <family val="2"/>
          </rPr>
          <t>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입력해줘야함</t>
        </r>
        <r>
          <rPr>
            <sz val="9"/>
            <color indexed="81"/>
            <rFont val="Tahoma"/>
            <family val="2"/>
          </rPr>
          <t>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HP : [CON(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>)+SIZ(</t>
        </r>
        <r>
          <rPr>
            <sz val="9"/>
            <color indexed="81"/>
            <rFont val="돋움"/>
            <family val="3"/>
            <charset val="129"/>
          </rPr>
          <t>체격</t>
        </r>
        <r>
          <rPr>
            <sz val="9"/>
            <color indexed="81"/>
            <rFont val="Tahoma"/>
            <family val="2"/>
          </rPr>
          <t>)]</t>
        </r>
        <r>
          <rPr>
            <sz val="9"/>
            <color indexed="81"/>
            <rFont val="돋움"/>
            <family val="3"/>
            <charset val="129"/>
          </rPr>
          <t>÷</t>
        </r>
        <r>
          <rPr>
            <sz val="9"/>
            <color indexed="81"/>
            <rFont val="Tahoma"/>
            <family val="2"/>
          </rPr>
          <t>2
MP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[STR(</t>
        </r>
        <r>
          <rPr>
            <sz val="9"/>
            <color indexed="81"/>
            <rFont val="돋움"/>
            <family val="3"/>
            <charset val="129"/>
          </rPr>
          <t>힘</t>
        </r>
        <r>
          <rPr>
            <sz val="9"/>
            <color indexed="81"/>
            <rFont val="Tahoma"/>
            <family val="2"/>
          </rPr>
          <t>)+SIZ(</t>
        </r>
        <r>
          <rPr>
            <sz val="9"/>
            <color indexed="81"/>
            <rFont val="돋움"/>
            <family val="3"/>
            <charset val="129"/>
          </rPr>
          <t>체격</t>
        </r>
        <r>
          <rPr>
            <sz val="9"/>
            <color indexed="81"/>
            <rFont val="Tahoma"/>
            <family val="2"/>
          </rPr>
          <t>)]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감소함</t>
        </r>
        <r>
          <rPr>
            <sz val="9"/>
            <color indexed="81"/>
            <rFont val="Tahoma"/>
            <family val="2"/>
          </rPr>
          <t xml:space="preserve">.
P.s :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이거에다가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입력하지마라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무너진다</t>
        </r>
        <r>
          <rPr>
            <sz val="9"/>
            <color indexed="81"/>
            <rFont val="Tahoma"/>
            <family val="2"/>
          </rPr>
          <t xml:space="preserve">.
P.s2 :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185 </t>
        </r>
        <r>
          <rPr>
            <sz val="9"/>
            <color indexed="81"/>
            <rFont val="돋움"/>
            <family val="3"/>
            <charset val="129"/>
          </rPr>
          <t>이상은</t>
        </r>
        <r>
          <rPr>
            <sz val="9"/>
            <color indexed="81"/>
            <rFont val="Tahoma"/>
            <family val="2"/>
          </rPr>
          <t xml:space="preserve"> 16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1d6 </t>
        </r>
        <r>
          <rPr>
            <sz val="9"/>
            <color indexed="81"/>
            <rFont val="돋움"/>
            <family val="3"/>
            <charset val="129"/>
          </rPr>
          <t>더하면됨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RPG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HP(</t>
        </r>
        <r>
          <rPr>
            <sz val="9"/>
            <color indexed="81"/>
            <rFont val="돋움"/>
            <family val="3"/>
            <charset val="129"/>
          </rPr>
          <t>히트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), LIFE(</t>
        </r>
        <r>
          <rPr>
            <sz val="9"/>
            <color indexed="81"/>
            <rFont val="돋움"/>
            <family val="3"/>
            <charset val="129"/>
          </rPr>
          <t>라이프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생명력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견딜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아무렇지도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기절하며</t>
        </r>
        <r>
          <rPr>
            <sz val="9"/>
            <color indexed="81"/>
            <rFont val="Tahoma"/>
            <family val="2"/>
          </rPr>
          <t>, 0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사망합니다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반이하까지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쇼크를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정신력입니다</t>
        </r>
        <r>
          <rPr>
            <sz val="9"/>
            <color indexed="81"/>
            <rFont val="Tahoma"/>
            <family val="2"/>
          </rPr>
          <t>.
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버립니다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괄호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학생용이며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동일하다</t>
        </r>
        <r>
          <rPr>
            <sz val="9"/>
            <color indexed="81"/>
            <rFont val="Tahoma"/>
            <family val="2"/>
          </rPr>
          <t>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Strength</t>
        </r>
        <r>
          <rPr>
            <sz val="9"/>
            <color indexed="81"/>
            <rFont val="돋움"/>
            <family val="3"/>
            <charset val="129"/>
          </rPr>
          <t>…근력</t>
        </r>
        <r>
          <rPr>
            <sz val="9"/>
            <color indexed="81"/>
            <rFont val="Tahoma"/>
            <family val="2"/>
          </rPr>
          <t xml:space="preserve"> : 3D6(2D6)</t>
        </r>
        <r>
          <rPr>
            <sz val="9"/>
            <color indexed="81"/>
            <rFont val="돋움"/>
            <family val="3"/>
            <charset val="129"/>
          </rPr>
          <t xml:space="preserve">
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무거운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매달려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Constitution</t>
        </r>
        <r>
          <rPr>
            <sz val="9"/>
            <color indexed="81"/>
            <rFont val="돋움"/>
            <family val="3"/>
            <charset val="129"/>
          </rPr>
          <t>…체력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활력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생명력등을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졸려지거나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침범되었을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판정합니다</t>
        </r>
        <r>
          <rPr>
            <sz val="9"/>
            <color indexed="81"/>
            <rFont val="Tahoma"/>
            <family val="2"/>
          </rPr>
          <t>.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</t>
        </r>
        <r>
          <rPr>
            <sz val="9"/>
            <color indexed="81"/>
            <rFont val="돋움"/>
            <family val="3"/>
            <charset val="129"/>
          </rPr>
          <t>…크기</t>
        </r>
        <r>
          <rPr>
            <sz val="9"/>
            <color indexed="81"/>
            <rFont val="Tahoma"/>
            <family val="2"/>
          </rPr>
          <t xml:space="preserve"> : 2D6+6(2D6)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키와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장애물의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발돋움해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판정합니다</t>
        </r>
        <r>
          <rPr>
            <sz val="9"/>
            <color indexed="81"/>
            <rFont val="Tahoma"/>
            <family val="2"/>
          </rPr>
          <t>.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Intelligence</t>
        </r>
        <r>
          <rPr>
            <sz val="9"/>
            <color indexed="81"/>
            <rFont val="돋움"/>
            <family val="3"/>
            <charset val="129"/>
          </rPr>
          <t>…지성</t>
        </r>
        <r>
          <rPr>
            <sz val="9"/>
            <color indexed="81"/>
            <rFont val="Tahoma"/>
            <family val="2"/>
          </rPr>
          <t xml:space="preserve"> : 2D6+6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빠른지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확실하게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기억하고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인식하고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Power</t>
        </r>
        <r>
          <rPr>
            <sz val="9"/>
            <color indexed="81"/>
            <rFont val="돋움"/>
            <family val="3"/>
            <charset val="129"/>
          </rPr>
          <t>…정신력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내성에도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행운에도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줍니다</t>
        </r>
        <r>
          <rPr>
            <sz val="9"/>
            <color indexed="81"/>
            <rFont val="Tahoma"/>
            <family val="2"/>
          </rPr>
          <t>.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Dexterity</t>
        </r>
        <r>
          <rPr>
            <sz val="9"/>
            <color indexed="81"/>
            <rFont val="돋움"/>
            <family val="3"/>
            <charset val="129"/>
          </rPr>
          <t>…민첩성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민첩함이나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기민함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반사적인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섬세한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정해집니다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>, DEX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Education</t>
        </r>
        <r>
          <rPr>
            <sz val="9"/>
            <color indexed="81"/>
            <rFont val="돋움"/>
            <family val="3"/>
            <charset val="129"/>
          </rPr>
          <t>…교양</t>
        </r>
        <r>
          <rPr>
            <sz val="9"/>
            <color indexed="81"/>
            <rFont val="Tahoma"/>
            <family val="2"/>
          </rPr>
          <t xml:space="preserve"> : 3D6+3(6)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
12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고졸</t>
        </r>
        <r>
          <rPr>
            <sz val="9"/>
            <color indexed="81"/>
            <rFont val="Tahoma"/>
            <family val="2"/>
          </rPr>
          <t>, 16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P.s :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)*1.5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몇살까지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배웠는지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수있음</t>
        </r>
        <r>
          <rPr>
            <sz val="9"/>
            <color indexed="81"/>
            <rFont val="Tahoma"/>
            <family val="2"/>
          </rPr>
          <t xml:space="preserve">.
P.s2 : </t>
        </r>
        <r>
          <rPr>
            <sz val="9"/>
            <color indexed="81"/>
            <rFont val="돋움"/>
            <family val="3"/>
            <charset val="129"/>
          </rPr>
          <t>당빠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세는거다</t>
        </r>
        <r>
          <rPr>
            <sz val="9"/>
            <color indexed="81"/>
            <rFont val="Tahoma"/>
            <family val="2"/>
          </rPr>
          <t>.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Appearance</t>
        </r>
        <r>
          <rPr>
            <sz val="9"/>
            <color indexed="81"/>
            <rFont val="돋움"/>
            <family val="3"/>
            <charset val="129"/>
          </rPr>
          <t>…외모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첫인상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이성에게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여기서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P.s :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나대지마라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Luck</t>
        </r>
        <r>
          <rPr>
            <sz val="9"/>
            <color indexed="81"/>
            <rFont val="돋움"/>
            <family val="3"/>
            <charset val="129"/>
          </rPr>
          <t>…행운</t>
        </r>
        <r>
          <rPr>
            <sz val="9"/>
            <color indexed="81"/>
            <rFont val="Tahoma"/>
            <family val="2"/>
          </rPr>
          <t xml:space="preserve">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능력입니다</t>
        </r>
        <r>
          <rPr>
            <sz val="9"/>
            <color indexed="81"/>
            <rFont val="Tahoma"/>
            <family val="2"/>
          </rPr>
          <t>.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Idea</t>
        </r>
        <r>
          <rPr>
            <sz val="9"/>
            <color indexed="81"/>
            <rFont val="돋움"/>
            <family val="3"/>
            <charset val="129"/>
          </rPr>
          <t>…이해</t>
        </r>
        <r>
          <rPr>
            <sz val="9"/>
            <color indexed="81"/>
            <rFont val="Tahoma"/>
            <family val="2"/>
          </rPr>
          <t xml:space="preserve"> : INT(</t>
        </r>
        <r>
          <rPr>
            <sz val="9"/>
            <color indexed="81"/>
            <rFont val="돋움"/>
            <family val="3"/>
            <charset val="129"/>
          </rPr>
          <t>지능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직관력이나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 :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두뇌안에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박식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</t>
        </r>
        <r>
          <rPr>
            <sz val="9"/>
            <color indexed="81"/>
            <rFont val="Tahoma"/>
            <family val="2"/>
          </rPr>
          <t xml:space="preserve">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>이상이어도</t>
        </r>
        <r>
          <rPr>
            <sz val="9"/>
            <color indexed="81"/>
            <rFont val="Tahoma"/>
            <family val="2"/>
          </rPr>
          <t>, 99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>.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Sanity</t>
        </r>
        <r>
          <rPr>
            <sz val="9"/>
            <color indexed="81"/>
            <rFont val="돋움"/>
            <family val="3"/>
            <charset val="129"/>
          </rPr>
          <t>…이성</t>
        </r>
        <r>
          <rPr>
            <sz val="9"/>
            <color indexed="81"/>
            <rFont val="Tahoma"/>
            <family val="2"/>
          </rPr>
          <t xml:space="preserve">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이성이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탐색자는＜영구적인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광기＞에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감염됩니다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바꾸면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죽음」이라고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
P.s : NPC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미쳐뒤질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어찌됬건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끝이지</t>
        </r>
        <r>
          <rPr>
            <sz val="9"/>
            <color indexed="81"/>
            <rFont val="Tahoma"/>
            <family val="2"/>
          </rPr>
          <t>.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줄어들며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죽습니다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KP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&lt;SAN </t>
        </r>
        <r>
          <rPr>
            <sz val="9"/>
            <color indexed="81"/>
            <rFont val="돋움"/>
            <family val="3"/>
            <charset val="129"/>
          </rPr>
          <t>체크〉를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선언당하여</t>
        </r>
        <r>
          <rPr>
            <sz val="9"/>
            <color indexed="81"/>
            <rFont val="Tahoma"/>
            <family val="2"/>
          </rPr>
          <t xml:space="preserve"> D100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SAN(</t>
        </r>
        <r>
          <rPr>
            <sz val="9"/>
            <color indexed="81"/>
            <rFont val="돋움"/>
            <family val="3"/>
            <charset val="129"/>
          </rPr>
          <t>이성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컸던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버립니다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SAN </t>
        </r>
        <r>
          <rPr>
            <sz val="9"/>
            <color indexed="81"/>
            <rFont val="돋움"/>
            <family val="3"/>
            <charset val="129"/>
          </rPr>
          <t>이하였던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,&lt;SAN </t>
        </r>
        <r>
          <rPr>
            <sz val="9"/>
            <color indexed="81"/>
            <rFont val="돋움"/>
            <family val="3"/>
            <charset val="129"/>
          </rPr>
          <t>체크〉는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완전히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훨씬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잃으면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일시적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감소한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원래의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이상이었던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빠집니다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무거운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힘겨루기를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차이를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뺍니다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STR(</t>
        </r>
        <r>
          <rPr>
            <sz val="9"/>
            <color indexed="81"/>
            <rFont val="돋움"/>
            <family val="3"/>
            <charset val="129"/>
          </rPr>
          <t>근력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12,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힘겨루기에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 1D100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40</t>
        </r>
        <r>
          <rPr>
            <sz val="9"/>
            <color indexed="81"/>
            <rFont val="돋움"/>
            <family val="3"/>
            <charset val="129"/>
          </rPr>
          <t>이하를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겁니다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역으로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웃돌고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60</t>
        </r>
        <r>
          <rPr>
            <sz val="9"/>
            <color indexed="81"/>
            <rFont val="돋움"/>
            <family val="3"/>
            <charset val="129"/>
          </rPr>
          <t>이하를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CON(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독의</t>
        </r>
        <r>
          <rPr>
            <sz val="9"/>
            <color indexed="81"/>
            <rFont val="Tahoma"/>
            <family val="2"/>
          </rPr>
          <t xml:space="preserve"> POT(</t>
        </r>
        <r>
          <rPr>
            <sz val="9"/>
            <color indexed="81"/>
            <rFont val="돋움"/>
            <family val="3"/>
            <charset val="129"/>
          </rPr>
          <t>독성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침범되게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수면제라면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잠들어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POT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돋움"/>
            <family val="3"/>
            <charset val="129"/>
          </rPr>
          <t xml:space="preserve">
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</t>
        </r>
        <r>
          <rPr>
            <sz val="9"/>
            <color indexed="81"/>
            <rFont val="Tahoma"/>
            <family val="2"/>
          </rPr>
          <t>(50%)+(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능력치×</t>
        </r>
        <r>
          <rPr>
            <sz val="9"/>
            <color indexed="81"/>
            <rFont val="Tahoma"/>
            <family val="2"/>
          </rPr>
          <t>5)-(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능력치×</t>
        </r>
        <r>
          <rPr>
            <sz val="9"/>
            <color indexed="81"/>
            <rFont val="Tahoma"/>
            <family val="2"/>
          </rPr>
          <t>5)
'</t>
        </r>
        <r>
          <rPr>
            <sz val="9"/>
            <color indexed="81"/>
            <rFont val="돋움"/>
            <family val="3"/>
            <charset val="129"/>
          </rPr>
          <t>·</t>
        </r>
        <r>
          <rPr>
            <sz val="9"/>
            <color indexed="81"/>
            <rFont val="Tahoma"/>
            <family val="2"/>
          </rPr>
          <t xml:space="preserve">'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</t>
        </r>
        <r>
          <rPr>
            <sz val="9"/>
            <color indexed="81"/>
            <rFont val="Tahoma"/>
            <family val="2"/>
          </rPr>
          <t>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.
6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)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둘러쌓여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길러졌다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화기를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격투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과학에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음악</t>
        </r>
        <r>
          <rPr>
            <sz val="9"/>
            <color indexed="81"/>
            <rFont val="Tahoma"/>
            <family val="2"/>
          </rPr>
          <t>)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기계수리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종이접기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목공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전기수리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재봉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유학하고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놀기만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장난꾸러기
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잠행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.6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중퇴하거나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당해도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살까진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
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,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해에는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아르바이트가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더함
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3~6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EDU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4~6</t>
        </r>
        <r>
          <rPr>
            <sz val="9"/>
            <color indexed="81"/>
            <rFont val="돋움"/>
            <family val="3"/>
            <charset val="129"/>
          </rPr>
          <t>」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여성은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5~6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더함
●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, &lt;</t>
        </r>
        <r>
          <rPr>
            <sz val="9"/>
            <color indexed="81"/>
            <rFont val="돋움"/>
            <family val="3"/>
            <charset val="129"/>
          </rPr>
          <t>숨기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, &lt;</t>
        </r>
        <r>
          <rPr>
            <sz val="9"/>
            <color indexed="81"/>
            <rFont val="돋움"/>
            <family val="3"/>
            <charset val="129"/>
          </rPr>
          <t>몰래걷기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감소시킨다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중졸·고졸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나이마다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>.(3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번씩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역사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+5, &lt;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+10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+15,&lt;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마작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갬블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+15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체육의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스포츠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곤봉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숙련됨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화기를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격투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음악</t>
        </r>
        <r>
          <rPr>
            <sz val="9"/>
            <color indexed="81"/>
            <rFont val="Tahoma"/>
            <family val="2"/>
          </rPr>
          <t>)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미술의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탐색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목공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금속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학생회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활동에서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활약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몰두
오컬트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다도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꽃꽃이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사진술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일러스트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친구들과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댄스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스키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
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힘씀
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: (INT+EDU)*3
</t>
        </r>
        <r>
          <rPr>
            <sz val="9"/>
            <color indexed="81"/>
            <rFont val="돋움"/>
            <family val="3"/>
            <charset val="129"/>
          </rPr>
          <t>매년마다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졸업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졸업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딱히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자퇴해도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자격증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학부임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그러니까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못바꿈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ㅇㅋ</t>
        </r>
        <r>
          <rPr>
            <sz val="9"/>
            <color indexed="81"/>
            <rFont val="Tahoma"/>
            <family val="2"/>
          </rPr>
          <t xml:space="preserve">? 
(INT+EDU)*3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펌블</t>
        </r>
        <r>
          <rPr>
            <sz val="9"/>
            <color indexed="81"/>
            <rFont val="Tahoma"/>
            <family val="2"/>
          </rPr>
          <t xml:space="preserve">(96~00)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퇴</t>
        </r>
        <r>
          <rPr>
            <sz val="9"/>
            <color indexed="81"/>
            <rFont val="Tahoma"/>
            <family val="2"/>
          </rPr>
          <t xml:space="preserve"> to the </t>
        </r>
        <r>
          <rPr>
            <sz val="9"/>
            <color indexed="81"/>
            <rFont val="돋움"/>
            <family val="3"/>
            <charset val="129"/>
          </rPr>
          <t>학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재학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sz val="9"/>
            <color indexed="81"/>
            <rFont val="돋움"/>
            <family val="3"/>
            <charset val="129"/>
          </rPr>
          <t>사회진출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</t>
        </r>
        <r>
          <rPr>
            <sz val="9"/>
            <color indexed="81"/>
            <rFont val="Tahoma"/>
            <family val="2"/>
          </rPr>
          <t>)
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,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해에는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3~6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EDU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더한다</t>
        </r>
        <r>
          <rPr>
            <sz val="9"/>
            <color indexed="81"/>
            <rFont val="Tahoma"/>
            <family val="2"/>
          </rPr>
          <t>.(EDU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21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+5, &lt;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&gt;+5
</t>
        </r>
        <r>
          <rPr>
            <sz val="9"/>
            <color indexed="81"/>
            <rFont val="돋움"/>
            <family val="3"/>
            <charset val="129"/>
          </rPr>
          <t>연수입에</t>
        </r>
        <r>
          <rPr>
            <sz val="9"/>
            <color indexed="81"/>
            <rFont val="Tahoma"/>
            <family val="2"/>
          </rPr>
          <t xml:space="preserve"> +1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문학·어학계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시문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인문학계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민족학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불교학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 xml:space="preserve">역사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교육계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과학계
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정보·공학계
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경제·경영계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에누리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예술계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사진술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음악계
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농수계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농학부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수산학부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축산학부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원예학부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농업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선박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의학·복지게
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약학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심리학계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법학·정치계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체육계
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펀치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방위계
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네비게이터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열중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댄스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스키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갬블</t>
        </r>
        <r>
          <rPr>
            <sz val="9"/>
            <color indexed="81"/>
            <rFont val="Tahoma"/>
            <family val="2"/>
          </rPr>
          <t>)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힘씀
아르바이트와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재정적인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장부를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고용인을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빼돌리는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뇌물이나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입막음료를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지불하고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밝혀내거나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재정상태가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주장보다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좋은지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낡은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훑어보는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과거에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곡물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위스키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밀매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누구에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>. 
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흑색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올바르게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장전하여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외에〈역사〉기능도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과거의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유산인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아티팩트로부터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폐허를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경우에는〈인류학〉의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고고학의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쓰여진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깊이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싸인하거나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비켜주거나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빌려주거나하는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허락한다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>, IDEA(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제정신으로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구슬리기의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사라져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〈구슬림〉을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분이나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분으로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거짓말을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〈설득〉이나〈에누리〉는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결론을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내기까지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〈구슬림〉은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많아도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〈구슬림〉은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대신에〈설득〉을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권총을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닮은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화기로도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</t>
        </r>
        <r>
          <rPr>
            <sz val="9"/>
            <color indexed="81"/>
            <rFont val="Tahoma"/>
            <family val="2"/>
          </rPr>
          <t xml:space="preserve">(MAC11, </t>
        </r>
        <r>
          <rPr>
            <sz val="9"/>
            <color indexed="81"/>
            <rFont val="돋움"/>
            <family val="3"/>
            <charset val="129"/>
          </rPr>
          <t>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1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회수는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달라진다</t>
        </r>
        <r>
          <rPr>
            <sz val="9"/>
            <color indexed="81"/>
            <rFont val="Tahoma"/>
            <family val="2"/>
          </rPr>
          <t>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망가진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초보적인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목공이나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되겠지만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무리이다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거기에는〈자물쇠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수리〉는〈전기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자동차나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수리하려면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폭풍우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속에서든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낮이든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밤이든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진로를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인공위성에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면적이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평방</t>
        </r>
        <r>
          <rPr>
            <sz val="9"/>
            <color indexed="81"/>
            <rFont val="Tahoma"/>
            <family val="2"/>
          </rPr>
          <t xml:space="preserve"> km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섬이라도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회화의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고대어나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길어등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지구상의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몇번이나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고대적인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말투라든지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것만으로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관해서〈다른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대체로의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모국어가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>[INT×5]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〈지식〉롤을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벌써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〈고고학〉롤을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인간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따라서는〈오컬트〉굴림을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도움닫기없이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도움닫기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신장의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낙하에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대비해〈도약〉굴림에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낙하로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내구력으로부터</t>
        </r>
        <r>
          <rPr>
            <sz val="9"/>
            <color indexed="81"/>
            <rFont val="Tahoma"/>
            <family val="2"/>
          </rPr>
          <t xml:space="preserve"> 1 D6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〈도서관〉의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도서관에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참고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서류등을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연속한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일에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잠긴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책장이나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희귀본의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헤아릴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도달하기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〈구슬림〉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〈에누리〉의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뇌물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자격증명서등이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3~10 m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m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할까는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낮이나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밤인가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넣어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1D100 </t>
        </r>
        <r>
          <rPr>
            <sz val="9"/>
            <color indexed="81"/>
            <rFont val="돋움"/>
            <family val="3"/>
            <charset val="129"/>
          </rPr>
          <t>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결과를〈등반〉과〈잠행〉에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대조해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〈등반〉에는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성공했지만〈잠행〉에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나버렸다고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〈등반〉에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실패해〈잠행〉에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떨어졌지만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라이플에서도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레버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액션도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액션도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오토매틱도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군용의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어설트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라이플로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경우에서도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라이후르드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슬러그를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Tahoma"/>
            <family val="2"/>
          </rPr>
          <t>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옵션으로서〈라이플〉과〈산탄총〉의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슬러그라고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안정된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각대로부터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〈머신건〉대신에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어설트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라이플과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경기관총의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태어난지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무렵이나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영어의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방언일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플레이어가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언어를〈모국어〉로서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>[EDU×5%]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출발한다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퍼센트치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회화를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
모국어를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보통은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서류가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극단적으로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오래된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방언으로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쓰여져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상황으로의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작가의〈모국어〉의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〈주먹질〉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〈박치기〉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〈잡기〉으로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것〈무술〉의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〈주먹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펀치〉가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일으키는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2 D3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플러스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명중하면〈무술〉은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본게임에서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말하는〈무술〉이란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유도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합기술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카포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가라테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안식일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태권도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백학권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칠성당랑권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상기중에서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개선택하든가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발명해도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고대에는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불출로서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권외에는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&lt;</t>
        </r>
        <r>
          <rPr>
            <sz val="9"/>
            <color indexed="81"/>
            <rFont val="돋움"/>
            <family val="3"/>
            <charset val="129"/>
          </rPr>
          <t>武道：立ち技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주먹질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발차기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.(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60%</t>
        </r>
        <r>
          <rPr>
            <sz val="9"/>
            <color indexed="81"/>
            <rFont val="돋움"/>
            <family val="3"/>
            <charset val="129"/>
          </rPr>
          <t>이상일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武道：러쉬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무도：立ち技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아픔으로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스턴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상태에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라운드의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마지막에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立ち技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페인트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武道：페인트</t>
        </r>
        <r>
          <rPr>
            <sz val="9"/>
            <color indexed="81"/>
            <rFont val="Tahoma"/>
            <family val="2"/>
          </rPr>
          <t>&gt;
1</t>
        </r>
        <r>
          <rPr>
            <sz val="9"/>
            <color indexed="81"/>
            <rFont val="돋움"/>
            <family val="3"/>
            <charset val="129"/>
          </rPr>
          <t>회째의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사용시킨다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빗나간다</t>
        </r>
        <r>
          <rPr>
            <sz val="9"/>
            <color indexed="81"/>
            <rFont val="Tahoma"/>
            <family val="2"/>
          </rPr>
          <t>.
1</t>
        </r>
        <r>
          <rPr>
            <sz val="9"/>
            <color indexed="81"/>
            <rFont val="돋움"/>
            <family val="3"/>
            <charset val="129"/>
          </rPr>
          <t>회째에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번째의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러쉬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>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&lt;</t>
        </r>
        <r>
          <rPr>
            <sz val="9"/>
            <color indexed="81"/>
            <rFont val="돋움"/>
            <family val="3"/>
            <charset val="129"/>
          </rPr>
          <t>武道：組み技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.(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60%</t>
        </r>
        <r>
          <rPr>
            <sz val="9"/>
            <color indexed="81"/>
            <rFont val="돋움"/>
            <family val="3"/>
            <charset val="129"/>
          </rPr>
          <t>이상일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武道：サルト</t>
        </r>
        <r>
          <rPr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던진다</t>
        </r>
        <r>
          <rPr>
            <sz val="9"/>
            <color indexed="81"/>
            <rFont val="Tahoma"/>
            <family val="2"/>
          </rPr>
          <t>. &lt;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성공시만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1D6+db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넘어져</t>
        </r>
        <r>
          <rPr>
            <sz val="9"/>
            <color indexed="81"/>
            <rFont val="Tahoma"/>
            <family val="2"/>
          </rPr>
          <t>[CON×5]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당연하지만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武道：태클</t>
        </r>
        <r>
          <rPr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전력투구를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실시한다</t>
        </r>
        <r>
          <rPr>
            <sz val="9"/>
            <color indexed="81"/>
            <rFont val="Tahoma"/>
            <family val="2"/>
          </rPr>
          <t>.&lt;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사용시만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1D4+db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</t>
        </r>
        <r>
          <rPr>
            <sz val="9"/>
            <color indexed="81"/>
            <rFont val="Tahoma"/>
            <family val="2"/>
          </rPr>
          <t xml:space="preserve"> 3 m </t>
        </r>
        <r>
          <rPr>
            <sz val="9"/>
            <color indexed="81"/>
            <rFont val="돋움"/>
            <family val="3"/>
            <charset val="129"/>
          </rPr>
          <t>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버려진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>[DEX×5]</t>
        </r>
        <r>
          <rPr>
            <sz val="9"/>
            <color indexed="81"/>
            <rFont val="돋움"/>
            <family val="3"/>
            <charset val="129"/>
          </rPr>
          <t>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넘어뜨려지며</t>
        </r>
        <r>
          <rPr>
            <sz val="9"/>
            <color indexed="81"/>
            <rFont val="Tahoma"/>
            <family val="2"/>
          </rPr>
          <t>, [CON×5]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3 m</t>
        </r>
        <r>
          <rPr>
            <sz val="9"/>
            <color indexed="81"/>
            <rFont val="돋움"/>
            <family val="3"/>
            <charset val="129"/>
          </rPr>
          <t>이내에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내던져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더욱</t>
        </r>
        <r>
          <rPr>
            <sz val="9"/>
            <color indexed="81"/>
            <rFont val="Tahoma"/>
            <family val="2"/>
          </rPr>
          <t xml:space="preserve"> 1D4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18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넉백은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발생하지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>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압력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광학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방사능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아이디어를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실험장치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지식의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실용적인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물리학자의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공학〉이나〈기계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학문이었다</t>
        </r>
        <r>
          <rPr>
            <sz val="9"/>
            <color indexed="81"/>
            <rFont val="Tahoma"/>
            <family val="2"/>
          </rPr>
          <t>.
19</t>
        </r>
        <r>
          <rPr>
            <sz val="9"/>
            <color indexed="81"/>
            <rFont val="돋움"/>
            <family val="3"/>
            <charset val="129"/>
          </rPr>
          <t>세기가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여기에서는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농민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아마추어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습관이나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박물학의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부정확할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기호라든지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판단력이라든지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전통이라든지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나비의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콜렉션인가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것뿐인가를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술집의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맨손의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박는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관자놀이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후두부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붐비는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놀라울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재빠르게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〈흘리기〉할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없지만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〈무술〉로〈박치기〉의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위력를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사타구니를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스타일의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형태로부터의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맞으면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〈발차기〉은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〈무술〉에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</t>
        </r>
        <r>
          <rPr>
            <sz val="9"/>
            <color indexed="81"/>
            <rFont val="돋움"/>
            <family val="3"/>
            <charset val="129"/>
          </rPr>
          <t>아웃의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관계가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재판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수속등의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본직이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변호사가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통달하게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행정관청에도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되겠지만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또〈신용〉치가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변호사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십상인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직업은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개업하려면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주법조교회</t>
        </r>
        <r>
          <rPr>
            <sz val="9"/>
            <color indexed="81"/>
            <rFont val="Tahoma"/>
            <family val="2"/>
          </rPr>
          <t>(State Bar)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외국에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법률을</t>
        </r>
        <r>
          <rPr>
            <sz val="9"/>
            <color indexed="81"/>
            <rFont val="Tahoma"/>
            <family val="2"/>
          </rPr>
          <t>[30</t>
        </r>
        <r>
          <rPr>
            <sz val="9"/>
            <color indexed="81"/>
            <rFont val="돋움"/>
            <family val="3"/>
            <charset val="129"/>
          </rPr>
          <t>－</t>
        </r>
        <r>
          <rPr>
            <sz val="9"/>
            <color indexed="81"/>
            <rFont val="Tahoma"/>
            <family val="2"/>
          </rPr>
          <t>INT]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목소리등을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바꾸고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조명이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어두우면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자신과는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연령이나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이야기하는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변장했을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높아진다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〈변장〉의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멀리서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무난하다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사람이〈탐색〉혹은〈심리학〉의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플레이어가〈구슬림〉굴림에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성공률도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낮아진다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역할이지만</t>
        </r>
        <r>
          <rPr>
            <sz val="9"/>
            <color indexed="81"/>
            <rFont val="Tahoma"/>
            <family val="2"/>
          </rPr>
          <t>, 1D100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눈으로〈변장〉에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납득하는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사람들로부터마저도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〈변장〉의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90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말해질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새끼가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팔아</t>
        </r>
        <r>
          <rPr>
            <sz val="9"/>
            <color indexed="81"/>
            <rFont val="Tahoma"/>
            <family val="2"/>
          </rPr>
          <t>?!</t>
        </r>
        <r>
          <rPr>
            <sz val="9"/>
            <color indexed="81"/>
            <rFont val="돋움"/>
            <family val="3"/>
            <charset val="129"/>
          </rPr>
          <t>」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동영상에도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뚜렷한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초첨이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비디오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카메라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비디오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재생장치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디지털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산탄총이라면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산탄은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날아가므로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멀어져도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바뀐다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사정</t>
        </r>
        <r>
          <rPr>
            <sz val="9"/>
            <color indexed="81"/>
            <rFont val="Tahoma"/>
            <family val="2"/>
          </rPr>
          <t xml:space="preserve"> 10~20m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근처에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1D3</t>
        </r>
        <r>
          <rPr>
            <sz val="9"/>
            <color indexed="81"/>
            <rFont val="돋움"/>
            <family val="3"/>
            <charset val="129"/>
          </rPr>
          <t>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총격당한다</t>
        </r>
        <r>
          <rPr>
            <sz val="9"/>
            <color indexed="81"/>
            <rFont val="Tahoma"/>
            <family val="2"/>
          </rPr>
          <t>.
20~50m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근처에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인이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총격당한다</t>
        </r>
        <r>
          <rPr>
            <sz val="9"/>
            <color indexed="81"/>
            <rFont val="Tahoma"/>
            <family val="2"/>
          </rPr>
          <t>.
1</t>
        </r>
        <r>
          <rPr>
            <sz val="9"/>
            <color indexed="81"/>
            <rFont val="돋움"/>
            <family val="3"/>
            <charset val="129"/>
          </rPr>
          <t>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어떠했는지는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련식의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산탄총은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편리하게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떨어트렸다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떨어뜨린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총은</t>
        </r>
        <r>
          <rPr>
            <sz val="9"/>
            <color indexed="81"/>
            <rFont val="Tahoma"/>
            <family val="2"/>
          </rPr>
          <t xml:space="preserve"> 1920</t>
        </r>
        <r>
          <rPr>
            <sz val="9"/>
            <color indexed="81"/>
            <rFont val="돋움"/>
            <family val="3"/>
            <charset val="129"/>
          </rPr>
          <t>년대까지는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　
라이플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슬러그을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옵션으로서〈라이플〉과〈산탄총〉의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슬러그라고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과학이다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생태학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유전학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조직학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미생물학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이해도는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플레이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백신을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개발한다라고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밀림의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스콜피온과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경우에는〈사격〉의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덧붙여</t>
        </r>
        <r>
          <rPr>
            <sz val="9"/>
            <color indexed="81"/>
            <rFont val="Tahoma"/>
            <family val="2"/>
          </rPr>
          <t xml:space="preserve"> 1880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대상에게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납득시키고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〈구슬림〉과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진실이나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〈구슬림〉과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무기한적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잠정적으로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때로는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다른〈설득〉으로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〈설득〉을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성공시켜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적용시키기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시간부터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걸릴까는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액체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떠올라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때만으로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어떤지는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>,"</t>
        </r>
        <r>
          <rPr>
            <sz val="9"/>
            <color indexed="81"/>
            <rFont val="돋움"/>
            <family val="3"/>
            <charset val="129"/>
          </rPr>
          <t>익사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번째의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번째의〈수영〉굴림에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〈숨기기〉와는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반대로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발견되지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경비원의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감추기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그림자등을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감시되고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범위내에서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만나도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숨으면서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성공하려면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〈숨기〉와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비슷하지만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〈숨기〉와는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기왓조각과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옷감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가리거나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환영을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패널이라든지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페인트를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포함된다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인간조차도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기울이면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빨리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알아차리는는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비약적으로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어려워진다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코끼리보다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그룹으로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협력하면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모르지만</t>
        </r>
        <r>
          <rPr>
            <sz val="9"/>
            <color indexed="81"/>
            <rFont val="Tahoma"/>
            <family val="2"/>
          </rPr>
          <t>...</t>
        </r>
        <r>
          <rPr>
            <sz val="9"/>
            <color indexed="81"/>
            <rFont val="돋움"/>
            <family val="3"/>
            <charset val="129"/>
          </rPr>
          <t xml:space="preserve">
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〈숨기기〉와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승용마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당나귀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낙타를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취급하면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승용마가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생각치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성공율은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탐색자의〈승마〉의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당나귀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부서지거나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탓인지든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〈승마〉굴림에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탓인지든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포인트의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〈도약〉롤에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1 D6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경감할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동물을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기능과〈승마〉기능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어느쪽이나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풍부하고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은행이나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회사로부터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빌리고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에드워드조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</t>
        </r>
        <r>
          <rPr>
            <sz val="9"/>
            <color indexed="81"/>
            <rFont val="Tahoma"/>
            <family val="2"/>
          </rPr>
          <t xml:space="preserve">(20 </t>
        </r>
        <r>
          <rPr>
            <sz val="9"/>
            <color indexed="81"/>
            <rFont val="돋움"/>
            <family val="3"/>
            <charset val="129"/>
          </rPr>
          <t>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영국과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사회속에서는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인격적인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스캔들이나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행동이〈신용〉치를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증감하는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두었다든가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〈신용〉치에는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굉장한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경우마저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캐릭터에게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확실히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하도록하면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인간을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성격등을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일반적으로는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아니고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결과는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둔다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거짓정보인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있겠지만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전한다</t>
        </r>
        <r>
          <rPr>
            <sz val="9"/>
            <color indexed="81"/>
            <rFont val="Tahoma"/>
            <family val="2"/>
          </rPr>
          <t>.
PL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흔들리게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넓은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조제하며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인공적인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부작용을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바람직하지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해독제에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실용적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〈약학〉의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지역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낮아진다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〈역사〉롤에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옛날은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생각등을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듣고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엿들은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닫혀진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듣기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찻집안에서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속삭여진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포함된다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지금부터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징조로서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꺾어지는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깨달았는가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확대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〈엿듣기〉의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날카로운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갖는다고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납득할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우선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가격과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</t>
        </r>
        <r>
          <rPr>
            <sz val="9"/>
            <color indexed="81"/>
            <rFont val="Tahoma"/>
            <family val="2"/>
          </rPr>
          <t xml:space="preserve"> 2%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〈에누리〉의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기능치로부터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깎았다고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판매자는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남몰래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　
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이〈에누리〉기능은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〈신용〉이나〈구슬림〉혹은〈설득〉의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기능과의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편성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깎기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단순한〈에누리〉는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몇주간이나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경우에는〈에누리〉와〈법률〉을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창조적인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퍼포먼스는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환영받고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삑사리가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러브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크래프트의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예술가들은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전통적인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사람들뿐이지만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「예술」이라고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넓은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어디에서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어디까지가〈예술〉이며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어디서부터가〈제작〉이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>, PL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가수라든지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그리기라고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식이다</t>
        </r>
        <r>
          <rPr>
            <sz val="9"/>
            <color indexed="81"/>
            <rFont val="Tahoma"/>
            <family val="2"/>
          </rPr>
          <t>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오컬트와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소도구라든지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마도서나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암호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그렇다라고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오컬트를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이집트나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수메르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르네상스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아시아나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아프리카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오컬트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〈오컬트〉의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마술등에는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숭배자는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도입하고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>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경트럭의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평범한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일어났을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추격자를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뿌리치려고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쫓는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쫓기는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편이〈운전〉의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룰인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언제라도〈운전〉의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〈운전〉이나〈중장비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조작〉을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1890</t>
        </r>
        <r>
          <rPr>
            <sz val="9"/>
            <color indexed="81"/>
            <rFont val="돋움"/>
            <family val="3"/>
            <charset val="129"/>
          </rPr>
          <t>년대로는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마차의〈운전〉을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마리의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마리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마리의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짐마차나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캐릭터이면서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1%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스타트한다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앞으로의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마차의〈운전〉의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고정하거나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컨디션의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부전에는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허락하지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중독되었을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1D3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병원에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2D3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게다가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동료가〈응급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곧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내구력중</t>
        </r>
        <r>
          <rPr>
            <sz val="9"/>
            <color indexed="81"/>
            <rFont val="Tahoma"/>
            <family val="2"/>
          </rPr>
          <t xml:space="preserve"> 1 D3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개당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번의〈응급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불명하게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처치〉혹은〈의학〉을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별개로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라운드의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치료할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공중위생에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불확실하거나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결정적이지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곧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〈의학〉에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부상에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>, 1D3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〈의학〉이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포함하여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2D3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3D3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죽은지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 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증상에는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당분간의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관찰한다든가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멸종해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불충분한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마음가짐을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남짓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기능을〈심리학〉기능과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물론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유효하다</t>
        </r>
        <r>
          <rPr>
            <sz val="9"/>
            <color indexed="81"/>
            <rFont val="Tahoma"/>
            <family val="2"/>
          </rPr>
          <t>.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곁쇠나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날카로워진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낮아질지도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도서관의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비틀어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시판되는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엄중한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부정한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남몰래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DEX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POW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조합하도록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듯이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〈잡기〉는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맨손의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빼앗고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대상의〈잡기〉혹은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〈흘리기〉되어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〈흘리기〉가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최초의〈잡기〉뿐이다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게다가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저항표에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눌러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일으킬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언제까지나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넘어뜨린다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시킨다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뺏는다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2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계속해서〈잡기〉에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접근전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잡아두고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뺏거나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억누를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육체적으로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손상시킨다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벌써〈잡기〉에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눌려있는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번째의〈잡기〉에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[1D6</t>
        </r>
        <r>
          <rPr>
            <sz val="9"/>
            <color indexed="81"/>
            <rFont val="돋움"/>
            <family val="3"/>
            <charset val="129"/>
          </rPr>
          <t>＋공격자의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</t>
        </r>
        <r>
          <rPr>
            <sz val="9"/>
            <color indexed="81"/>
            <rFont val="Tahoma"/>
            <family val="2"/>
          </rPr>
          <t>]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주려면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계산식이다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라운드로부터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>,"</t>
        </r>
        <r>
          <rPr>
            <sz val="9"/>
            <color indexed="81"/>
            <rFont val="돋움"/>
            <family val="3"/>
            <charset val="129"/>
          </rPr>
          <t>익사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두개의〈잡기〉의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어느쪽이던지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공격자가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명의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살그머니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〈숨기〉과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돋움"/>
            <family val="3"/>
            <charset val="129"/>
          </rPr>
          <t>〈숨기〉와〈잠행〉의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대조한다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>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휴즈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박스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경보기등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재구성하거나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부품이라든지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취직을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일정도의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제정신으로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되돌릴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기다릴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긴급의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베푸는데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시간까지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회뿐이다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정서적인면의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프로이트적인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정식적인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정신요법이라는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정신요법과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정신요법은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쉽상이었다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당시에는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분석자라든지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학자들을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칭하는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「에이리아니스트」라고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에이리언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이질의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학자라는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뜻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「정신과치료학」이라고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>[POW×5]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[99</t>
        </r>
        <r>
          <rPr>
            <sz val="9"/>
            <color indexed="81"/>
            <rFont val="돋움"/>
            <family val="3"/>
            <charset val="129"/>
          </rPr>
          <t>－〈크툴루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] </t>
        </r>
        <r>
          <rPr>
            <sz val="9"/>
            <color indexed="81"/>
            <rFont val="돋움"/>
            <family val="3"/>
            <charset val="129"/>
          </rPr>
          <t>이상도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전자적인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간단한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전자적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년대와</t>
        </r>
        <r>
          <rPr>
            <sz val="9"/>
            <color indexed="81"/>
            <rFont val="Tahoma"/>
            <family val="2"/>
          </rPr>
          <t xml:space="preserve"> 1920</t>
        </r>
        <r>
          <rPr>
            <sz val="9"/>
            <color indexed="81"/>
            <rFont val="돋움"/>
            <family val="3"/>
            <charset val="129"/>
          </rPr>
          <t>년대는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위해서는〈물리학〉〈전기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부품은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정밀하게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디자인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올바른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마이크로칩이나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〈제작〉은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이것에는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손재주가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뛰어나던지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응용력이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〈제작〉을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육체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노동보다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두뇌적인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전문직만큼은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직공에게는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페인트를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칠하는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조련사로부터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전문가까지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명기해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〈예술〉의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구두수선〉이라라든지〈제작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이발〉이라든지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진공관〉과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무엇인가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낮았던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망가져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짜넣으려고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〈제작〉의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제작되었는지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기법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기본적으로는〈운전〉과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떠오르는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것을〈조종〉하는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〈항공기의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범선과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악천후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데미지등의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똑같이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15%</t>
        </r>
        <r>
          <rPr>
            <sz val="9"/>
            <color indexed="81"/>
            <rFont val="돋움"/>
            <family val="3"/>
            <charset val="129"/>
          </rPr>
          <t>미만의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곤경에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경우에서도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착륙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돛의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바르기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풍이나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때는〈행운〉굴림이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폭풍우나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조종〉：아래와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클래스의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자꾸자꾸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착륙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아래에서라도〈조종〉굴림을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조건아래에서는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파일럿의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성공율로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착륙한다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파일럿이나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걷고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위해서는〈행운〉롤이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00</t>
        </r>
        <r>
          <rPr>
            <sz val="9"/>
            <color indexed="81"/>
            <rFont val="돋움"/>
            <family val="3"/>
            <charset val="129"/>
          </rPr>
          <t>」이었을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파일럿은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사망한다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있으므로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〈기구의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년대에는〈기구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비행선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프로펠러기의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프로펠러기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〈정기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여객기의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〈헬리콥터의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〈보트의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조종〉：작은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범선이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태풍이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물결이나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장애물이나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가까워져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폭풍우를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감지할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바람이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초심자에게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부둣가에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것만으로도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당수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휘두르는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펀치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싸다구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이것에〈무술〉이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더해지면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이용하여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〈발차기〉과〈박치기〉를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굴착기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증기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건설기계등을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조건하에서의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평상시와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상황이었던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불도저를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작동시키는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엔진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룸에서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터빈을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능숙하다고는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바위의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다른것과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삭암이나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지적하거나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토질을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감정하거나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분화나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눈사태등의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자연현상을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예측하기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셜록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홈즈는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런던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익스퍼트로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>.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모르더라도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일식이나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유성군이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일어날까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생명체가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은하계의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전문가이면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궤도를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사이클에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논의하거나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적외선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천문학이나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간섭계등의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부드러운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잎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더듬어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발자국이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흘러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성공률을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내리면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생물을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콘크리트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야간에는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>.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PC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시판되는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소프트웨어를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필요없다</t>
        </r>
        <r>
          <rPr>
            <sz val="9"/>
            <color indexed="81"/>
            <rFont val="Tahoma"/>
            <family val="2"/>
          </rPr>
          <t>.
PC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〈컴퓨터〉는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데이터의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보호되고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비집고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네트워크를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부정수단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바이러스등을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검지하거나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악용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반나절의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몇번이나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필요성과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그리고〈컴퓨터〉의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일단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네트워크안에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〈도서관〉을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직업상의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개인적인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싶어하는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사용했다고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〈크툴루후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획득하는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조우하면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조우했을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우주의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금단의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목격했다든가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참가했을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탐색자에게〈크툴루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맡긴다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싶어하지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이유는</t>
        </r>
        <r>
          <rPr>
            <sz val="9"/>
            <color indexed="81"/>
            <rFont val="Tahoma"/>
            <family val="2"/>
          </rPr>
          <t>, 99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많아지면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감소시켜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약해저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몬스터의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흔적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>, 1D100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취할까를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추론할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추론할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신화〉기능치가</t>
        </r>
        <r>
          <rPr>
            <sz val="9"/>
            <color indexed="81"/>
            <rFont val="Tahoma"/>
            <family val="2"/>
          </rPr>
          <t xml:space="preserve"> 99%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원조차도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원의〈크툴루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100%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수수께끼를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아우터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갓들은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무엇보다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이야기이지만</t>
        </r>
        <r>
          <rPr>
            <sz val="9"/>
            <color indexed="81"/>
            <rFont val="Tahoma"/>
            <family val="2"/>
          </rPr>
          <t xml:space="preserve">….
</t>
        </r>
        <r>
          <rPr>
            <sz val="9"/>
            <color indexed="81"/>
            <rFont val="돋움"/>
            <family val="3"/>
            <charset val="129"/>
          </rPr>
          <t>무한이라는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암흑은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수수께끼를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마스터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국부적인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환상에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침입자를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바꿔바른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알아차리거나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주머니을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몹시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때〈투척〉의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손바닥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밸런스의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STR1 </t>
        </r>
        <r>
          <rPr>
            <sz val="9"/>
            <color indexed="81"/>
            <rFont val="돋움"/>
            <family val="3"/>
            <charset val="129"/>
          </rPr>
          <t>포인트에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, 3 m </t>
        </r>
        <r>
          <rPr>
            <sz val="9"/>
            <color indexed="81"/>
            <rFont val="돋움"/>
            <family val="3"/>
            <charset val="129"/>
          </rPr>
          <t>던질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던지듯이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디자인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SIZ </t>
        </r>
        <r>
          <rPr>
            <sz val="9"/>
            <color indexed="81"/>
            <rFont val="돋움"/>
            <family val="3"/>
            <charset val="129"/>
          </rPr>
          <t>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STR1 </t>
        </r>
        <r>
          <rPr>
            <sz val="9"/>
            <color indexed="81"/>
            <rFont val="돋움"/>
            <family val="3"/>
            <charset val="129"/>
          </rPr>
          <t>포인트에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>, 6 m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 </t>
        </r>
        <r>
          <rPr>
            <sz val="9"/>
            <color indexed="81"/>
            <rFont val="돋움"/>
            <family val="3"/>
            <charset val="129"/>
          </rPr>
          <t>바운드하여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왜냐하면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야구의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투창과는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〈투척〉의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랜덤에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착지한다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목표로부터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근처까지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닿았다고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온도나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에너지나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압력이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시료끼리의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화학반응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〈화학〉의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화합물을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하루정도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>.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자신에게로의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매복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본능적으로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〈회피〉기능을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〈회피〉는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향상시킬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무엇인가를〈회피〉하려고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총알에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<sst xmlns="http://schemas.openxmlformats.org/spreadsheetml/2006/main" count="809" uniqueCount="328">
  <si>
    <t>현재치</t>
    <phoneticPr fontId="1" type="noConversion"/>
  </si>
  <si>
    <t>이름</t>
    <phoneticPr fontId="1" type="noConversion"/>
  </si>
  <si>
    <t>성별</t>
    <phoneticPr fontId="1" type="noConversion"/>
  </si>
  <si>
    <t>직업</t>
    <phoneticPr fontId="1" type="noConversion"/>
  </si>
  <si>
    <t>나이</t>
    <phoneticPr fontId="1" type="noConversion"/>
  </si>
  <si>
    <t>HP</t>
    <phoneticPr fontId="1" type="noConversion"/>
  </si>
  <si>
    <t>MP</t>
    <phoneticPr fontId="1" type="noConversion"/>
  </si>
  <si>
    <t>STR(힘)</t>
    <phoneticPr fontId="1" type="noConversion"/>
  </si>
  <si>
    <t>CON(건강)</t>
    <phoneticPr fontId="1" type="noConversion"/>
  </si>
  <si>
    <t>SIZ(체격)</t>
    <phoneticPr fontId="1" type="noConversion"/>
  </si>
  <si>
    <t>INT(지능)</t>
    <phoneticPr fontId="1" type="noConversion"/>
  </si>
  <si>
    <t>POW(정신력)</t>
    <phoneticPr fontId="1" type="noConversion"/>
  </si>
  <si>
    <t>DEX(민첩성)</t>
    <phoneticPr fontId="1" type="noConversion"/>
  </si>
  <si>
    <t>EDU(교육)</t>
    <phoneticPr fontId="1" type="noConversion"/>
  </si>
  <si>
    <t>SAN(이성)</t>
    <phoneticPr fontId="1" type="noConversion"/>
  </si>
  <si>
    <t>APP(용모)</t>
    <phoneticPr fontId="1" type="noConversion"/>
  </si>
  <si>
    <t>LUCK(행운)</t>
    <phoneticPr fontId="1" type="noConversion"/>
  </si>
  <si>
    <t>KNOW(지식)</t>
    <phoneticPr fontId="1" type="noConversion"/>
  </si>
  <si>
    <t>사진</t>
    <phoneticPr fontId="1" type="noConversion"/>
  </si>
  <si>
    <t>기능</t>
    <phoneticPr fontId="1" type="noConversion"/>
  </si>
  <si>
    <t>Call of Cthulhu</t>
    <phoneticPr fontId="1" type="noConversion"/>
  </si>
  <si>
    <t>기술 포인트</t>
    <phoneticPr fontId="1" type="noConversion"/>
  </si>
  <si>
    <t>비율(%)</t>
    <phoneticPr fontId="1" type="noConversion"/>
  </si>
  <si>
    <t>상태</t>
    <phoneticPr fontId="1" type="noConversion"/>
  </si>
  <si>
    <t>최대치</t>
    <phoneticPr fontId="1" type="noConversion"/>
  </si>
  <si>
    <t>데미지 보너스</t>
    <phoneticPr fontId="1" type="noConversion"/>
  </si>
  <si>
    <t>현재 상태</t>
    <phoneticPr fontId="1" type="noConversion"/>
  </si>
  <si>
    <t>인적사항</t>
    <phoneticPr fontId="1" type="noConversion"/>
  </si>
  <si>
    <t>SAN 한계치</t>
    <phoneticPr fontId="1" type="noConversion"/>
  </si>
  <si>
    <t>국적</t>
    <phoneticPr fontId="1" type="noConversion"/>
  </si>
  <si>
    <t>정신 장애</t>
    <phoneticPr fontId="1" type="noConversion"/>
  </si>
  <si>
    <t>기본 기능(현대)</t>
    <phoneticPr fontId="1" type="noConversion"/>
  </si>
  <si>
    <t>·</t>
    <phoneticPr fontId="1" type="noConversion"/>
  </si>
  <si>
    <t>취미</t>
    <phoneticPr fontId="1" type="noConversion"/>
  </si>
  <si>
    <t>스테이터스</t>
    <phoneticPr fontId="1" type="noConversion"/>
  </si>
  <si>
    <t>IDEA(이해)</t>
    <phoneticPr fontId="1" type="noConversion"/>
  </si>
  <si>
    <t>저항 굴림</t>
    <phoneticPr fontId="1" type="noConversion"/>
  </si>
  <si>
    <t>SAN 체크</t>
    <phoneticPr fontId="1" type="noConversion"/>
  </si>
  <si>
    <t>POT(독성)</t>
    <phoneticPr fontId="1" type="noConversion"/>
  </si>
  <si>
    <t>구슬림(5%)</t>
    <phoneticPr fontId="1" type="noConversion"/>
  </si>
  <si>
    <t>의학(5%)</t>
    <phoneticPr fontId="1" type="noConversion"/>
  </si>
  <si>
    <t>오컬트(5%)</t>
    <phoneticPr fontId="1" type="noConversion"/>
  </si>
  <si>
    <t>화학(1%)</t>
    <phoneticPr fontId="1" type="noConversion"/>
  </si>
  <si>
    <t>자물쇠 해제(1%)</t>
    <phoneticPr fontId="1" type="noConversion"/>
  </si>
  <si>
    <t>숨기기(15%)</t>
    <phoneticPr fontId="1" type="noConversion"/>
  </si>
  <si>
    <t>숨기(10%)</t>
    <phoneticPr fontId="1" type="noConversion"/>
  </si>
  <si>
    <t>기계 수리(20%)</t>
    <phoneticPr fontId="1" type="noConversion"/>
  </si>
  <si>
    <t>엿듣기(25%)</t>
    <phoneticPr fontId="1" type="noConversion"/>
  </si>
  <si>
    <t>발차기(25%)</t>
    <phoneticPr fontId="1" type="noConversion"/>
  </si>
  <si>
    <t>잡기(25%)</t>
    <phoneticPr fontId="1" type="noConversion"/>
  </si>
  <si>
    <t>예술(5%)</t>
    <phoneticPr fontId="1" type="noConversion"/>
  </si>
  <si>
    <t>경리(10%)</t>
    <phoneticPr fontId="1" type="noConversion"/>
  </si>
  <si>
    <t>권총(20%)</t>
    <phoneticPr fontId="1" type="noConversion"/>
  </si>
  <si>
    <t>컴퓨터(1%)</t>
    <phoneticPr fontId="1" type="noConversion"/>
  </si>
  <si>
    <t>잠행(10%)</t>
    <phoneticPr fontId="1" type="noConversion"/>
  </si>
  <si>
    <t>사진술(10%)</t>
    <phoneticPr fontId="1" type="noConversion"/>
  </si>
  <si>
    <t>중장비 조작(1%)</t>
    <phoneticPr fontId="1" type="noConversion"/>
  </si>
  <si>
    <t>승마(5%)</t>
    <phoneticPr fontId="1" type="noConversion"/>
  </si>
  <si>
    <t>샷건(30%)</t>
    <phoneticPr fontId="1" type="noConversion"/>
  </si>
  <si>
    <t>신용(15%)</t>
    <phoneticPr fontId="1" type="noConversion"/>
  </si>
  <si>
    <t>심리학(5%)</t>
    <phoneticPr fontId="1" type="noConversion"/>
  </si>
  <si>
    <t>인류학(1%)</t>
    <phoneticPr fontId="1" type="noConversion"/>
  </si>
  <si>
    <t>수영(25%)</t>
    <phoneticPr fontId="1" type="noConversion"/>
  </si>
  <si>
    <t>제작(5%)</t>
    <phoneticPr fontId="1" type="noConversion"/>
  </si>
  <si>
    <t>정신 분석(1%)</t>
    <phoneticPr fontId="1" type="noConversion"/>
  </si>
  <si>
    <t>생물학(1%)</t>
    <phoneticPr fontId="1" type="noConversion"/>
  </si>
  <si>
    <t>설득(15%)</t>
    <phoneticPr fontId="1" type="noConversion"/>
  </si>
  <si>
    <t>조종(1%)</t>
    <phoneticPr fontId="1" type="noConversion"/>
  </si>
  <si>
    <t>지질학(1%)</t>
    <phoneticPr fontId="1" type="noConversion"/>
  </si>
  <si>
    <t>도약(25%)</t>
    <phoneticPr fontId="1" type="noConversion"/>
  </si>
  <si>
    <t>추적(10%)</t>
    <phoneticPr fontId="1" type="noConversion"/>
  </si>
  <si>
    <t>박치기(10%)</t>
    <phoneticPr fontId="1" type="noConversion"/>
  </si>
  <si>
    <t>전기 수리(10%)</t>
    <phoneticPr fontId="1" type="noConversion"/>
  </si>
  <si>
    <t>천문학(1%)</t>
    <phoneticPr fontId="1" type="noConversion"/>
  </si>
  <si>
    <t>전자공학(1%)</t>
    <phoneticPr fontId="1" type="noConversion"/>
  </si>
  <si>
    <t>투척(25%)</t>
    <phoneticPr fontId="1" type="noConversion"/>
  </si>
  <si>
    <t>등반(40%)</t>
    <phoneticPr fontId="1" type="noConversion"/>
  </si>
  <si>
    <t>도서관(25%)</t>
    <phoneticPr fontId="1" type="noConversion"/>
  </si>
  <si>
    <t>네비게이터(10%)</t>
    <phoneticPr fontId="1" type="noConversion"/>
  </si>
  <si>
    <t>에누리(5%)</t>
    <phoneticPr fontId="1" type="noConversion"/>
  </si>
  <si>
    <t>박물학(10%)</t>
    <phoneticPr fontId="1" type="noConversion"/>
  </si>
  <si>
    <t>변장(1%)</t>
    <phoneticPr fontId="1" type="noConversion"/>
  </si>
  <si>
    <t>법률(5%)</t>
    <phoneticPr fontId="1" type="noConversion"/>
  </si>
  <si>
    <t>다른 언어(1%)</t>
    <phoneticPr fontId="1" type="noConversion"/>
  </si>
  <si>
    <t>무술(1%)</t>
    <phoneticPr fontId="1" type="noConversion"/>
  </si>
  <si>
    <t>머신건(15%)</t>
    <phoneticPr fontId="1" type="noConversion"/>
  </si>
  <si>
    <t>약학(1%)</t>
    <phoneticPr fontId="1" type="noConversion"/>
  </si>
  <si>
    <t>라이플(25%)</t>
    <phoneticPr fontId="1" type="noConversion"/>
  </si>
  <si>
    <t>역사(20%)</t>
    <phoneticPr fontId="1" type="noConversion"/>
  </si>
  <si>
    <t>서브 머신건(15%)</t>
    <phoneticPr fontId="1" type="noConversion"/>
  </si>
  <si>
    <t>주먹질(50%)</t>
    <phoneticPr fontId="1" type="noConversion"/>
  </si>
  <si>
    <t>탐색(15%)</t>
    <phoneticPr fontId="1" type="noConversion"/>
  </si>
  <si>
    <t>물리학(1%)</t>
    <phoneticPr fontId="1" type="noConversion"/>
  </si>
  <si>
    <t>상세 사항</t>
    <phoneticPr fontId="1" type="noConversion"/>
  </si>
  <si>
    <t>운전(20％)</t>
    <phoneticPr fontId="1" type="noConversion"/>
  </si>
  <si>
    <t>나이</t>
    <phoneticPr fontId="1" type="noConversion"/>
  </si>
  <si>
    <t>연수입</t>
    <phoneticPr fontId="1" type="noConversion"/>
  </si>
  <si>
    <t>특성</t>
    <phoneticPr fontId="1" type="noConversion"/>
  </si>
  <si>
    <t>특성 2</t>
    <phoneticPr fontId="1" type="noConversion"/>
  </si>
  <si>
    <t>특성 3</t>
    <phoneticPr fontId="1" type="noConversion"/>
  </si>
  <si>
    <t>특성 4</t>
    <phoneticPr fontId="1" type="noConversion"/>
  </si>
  <si>
    <t>특성 5</t>
    <phoneticPr fontId="1" type="noConversion"/>
  </si>
  <si>
    <t>특성 6</t>
    <phoneticPr fontId="1" type="noConversion"/>
  </si>
  <si>
    <t>특성 7</t>
    <phoneticPr fontId="1" type="noConversion"/>
  </si>
  <si>
    <t>특성 8</t>
    <phoneticPr fontId="1" type="noConversion"/>
  </si>
  <si>
    <t>01~10</t>
    <phoneticPr fontId="1" type="noConversion"/>
  </si>
  <si>
    <t>11~20</t>
    <phoneticPr fontId="1" type="noConversion"/>
  </si>
  <si>
    <t>21~30</t>
    <phoneticPr fontId="1" type="noConversion"/>
  </si>
  <si>
    <t>31~40</t>
    <phoneticPr fontId="1" type="noConversion"/>
  </si>
  <si>
    <t>41~50</t>
    <phoneticPr fontId="1" type="noConversion"/>
  </si>
  <si>
    <t>51~60</t>
    <phoneticPr fontId="1" type="noConversion"/>
  </si>
  <si>
    <t>61~70</t>
    <phoneticPr fontId="1" type="noConversion"/>
  </si>
  <si>
    <t>71~80</t>
    <phoneticPr fontId="1" type="noConversion"/>
  </si>
  <si>
    <t>81~90</t>
    <phoneticPr fontId="1" type="noConversion"/>
  </si>
  <si>
    <t>91~00</t>
    <phoneticPr fontId="1" type="noConversion"/>
  </si>
  <si>
    <t>91~95</t>
    <phoneticPr fontId="1" type="noConversion"/>
  </si>
  <si>
    <t>96~00</t>
    <phoneticPr fontId="1" type="noConversion"/>
  </si>
  <si>
    <t>21~25</t>
    <phoneticPr fontId="1" type="noConversion"/>
  </si>
  <si>
    <t>26~30</t>
    <phoneticPr fontId="1" type="noConversion"/>
  </si>
  <si>
    <t>31~35</t>
    <phoneticPr fontId="1" type="noConversion"/>
  </si>
  <si>
    <t>36~40</t>
    <phoneticPr fontId="1" type="noConversion"/>
  </si>
  <si>
    <t>41~45</t>
    <phoneticPr fontId="1" type="noConversion"/>
  </si>
  <si>
    <t>46~50</t>
    <phoneticPr fontId="1" type="noConversion"/>
  </si>
  <si>
    <t>51~55</t>
    <phoneticPr fontId="1" type="noConversion"/>
  </si>
  <si>
    <t>56~60</t>
    <phoneticPr fontId="1" type="noConversion"/>
  </si>
  <si>
    <t>61~65</t>
    <phoneticPr fontId="1" type="noConversion"/>
  </si>
  <si>
    <t>66~75</t>
    <phoneticPr fontId="1" type="noConversion"/>
  </si>
  <si>
    <t>76~80</t>
    <phoneticPr fontId="1" type="noConversion"/>
  </si>
  <si>
    <t>81~85</t>
    <phoneticPr fontId="1" type="noConversion"/>
  </si>
  <si>
    <t>86~90</t>
    <phoneticPr fontId="1" type="noConversion"/>
  </si>
  <si>
    <t>90~00</t>
    <phoneticPr fontId="1" type="noConversion"/>
  </si>
  <si>
    <t>01~05</t>
    <phoneticPr fontId="1" type="noConversion"/>
  </si>
  <si>
    <t>06~10</t>
    <phoneticPr fontId="1" type="noConversion"/>
  </si>
  <si>
    <t>11~15</t>
    <phoneticPr fontId="1" type="noConversion"/>
  </si>
  <si>
    <t>16~20</t>
    <phoneticPr fontId="1" type="noConversion"/>
  </si>
  <si>
    <t>71~90</t>
    <phoneticPr fontId="1" type="noConversion"/>
  </si>
  <si>
    <t>기본 기능(학생용)</t>
    <phoneticPr fontId="1" type="noConversion"/>
  </si>
  <si>
    <t>운전:자전거(5%)</t>
    <phoneticPr fontId="1" type="noConversion"/>
  </si>
  <si>
    <t>응급치료(5%)</t>
    <phoneticPr fontId="1" type="noConversion"/>
  </si>
  <si>
    <t>응급치료(30%)</t>
    <phoneticPr fontId="1" type="noConversion"/>
  </si>
  <si>
    <t>숨기(40%)</t>
    <phoneticPr fontId="1" type="noConversion"/>
  </si>
  <si>
    <t>기계 수리(10%)</t>
    <phoneticPr fontId="1" type="noConversion"/>
  </si>
  <si>
    <t>잠행(40%)</t>
    <phoneticPr fontId="1" type="noConversion"/>
  </si>
  <si>
    <t>운전:이륜차(5%)</t>
    <phoneticPr fontId="1" type="noConversion"/>
  </si>
  <si>
    <t>신용(1%)</t>
    <phoneticPr fontId="1" type="noConversion"/>
  </si>
  <si>
    <t>전기 수리(1%)</t>
    <phoneticPr fontId="1" type="noConversion"/>
  </si>
  <si>
    <t>도서관(5%)</t>
    <phoneticPr fontId="1" type="noConversion"/>
  </si>
  <si>
    <t>외국어:영어(1%)</t>
    <phoneticPr fontId="1" type="noConversion"/>
  </si>
  <si>
    <t>역사(10%)</t>
    <phoneticPr fontId="1" type="noConversion"/>
  </si>
  <si>
    <t>저금</t>
    <phoneticPr fontId="1" type="noConversion"/>
  </si>
  <si>
    <t>특성 9</t>
    <phoneticPr fontId="1" type="noConversion"/>
  </si>
  <si>
    <t>특성 10</t>
    <phoneticPr fontId="1" type="noConversion"/>
  </si>
  <si>
    <t>특성 11</t>
    <phoneticPr fontId="1" type="noConversion"/>
  </si>
  <si>
    <t>특성 12</t>
    <phoneticPr fontId="1" type="noConversion"/>
  </si>
  <si>
    <t>특성 13</t>
    <phoneticPr fontId="1" type="noConversion"/>
  </si>
  <si>
    <t>특성 14</t>
    <phoneticPr fontId="1" type="noConversion"/>
  </si>
  <si>
    <t>특성 15</t>
    <phoneticPr fontId="1" type="noConversion"/>
  </si>
  <si>
    <t>특성 16</t>
    <phoneticPr fontId="1" type="noConversion"/>
  </si>
  <si>
    <t>내용</t>
    <phoneticPr fontId="1" type="noConversion"/>
  </si>
  <si>
    <t>상세</t>
    <phoneticPr fontId="1" type="noConversion"/>
  </si>
  <si>
    <t>66~70</t>
    <phoneticPr fontId="1" type="noConversion"/>
  </si>
  <si>
    <t>특성 롤</t>
    <phoneticPr fontId="1" type="noConversion"/>
  </si>
  <si>
    <t>초등학생</t>
    <phoneticPr fontId="1" type="noConversion"/>
  </si>
  <si>
    <t>중·고등학생</t>
    <phoneticPr fontId="1" type="noConversion"/>
  </si>
  <si>
    <t>대학생</t>
    <phoneticPr fontId="1" type="noConversion"/>
  </si>
  <si>
    <t>크툴루 신화(0%)</t>
    <phoneticPr fontId="1" type="noConversion"/>
  </si>
  <si>
    <t>취미</t>
    <phoneticPr fontId="1" type="noConversion"/>
  </si>
  <si>
    <t>고고학(1%)</t>
    <phoneticPr fontId="1" type="noConversion"/>
  </si>
  <si>
    <t>기능</t>
    <phoneticPr fontId="1" type="noConversion"/>
  </si>
  <si>
    <t>수치</t>
    <phoneticPr fontId="1" type="noConversion"/>
  </si>
  <si>
    <t>경리</t>
    <phoneticPr fontId="1" type="noConversion"/>
  </si>
  <si>
    <t>고고학</t>
    <phoneticPr fontId="1" type="noConversion"/>
  </si>
  <si>
    <t>구슬림</t>
    <phoneticPr fontId="1" type="noConversion"/>
  </si>
  <si>
    <t>권총</t>
    <phoneticPr fontId="1" type="noConversion"/>
  </si>
  <si>
    <t>기계 수리</t>
    <phoneticPr fontId="1" type="noConversion"/>
  </si>
  <si>
    <t>네비게이터</t>
    <phoneticPr fontId="1" type="noConversion"/>
  </si>
  <si>
    <t>다른 언어</t>
    <phoneticPr fontId="1" type="noConversion"/>
  </si>
  <si>
    <t>도약</t>
    <phoneticPr fontId="1" type="noConversion"/>
  </si>
  <si>
    <t>도서관</t>
    <phoneticPr fontId="1" type="noConversion"/>
  </si>
  <si>
    <t>등반</t>
    <phoneticPr fontId="1" type="noConversion"/>
  </si>
  <si>
    <t>라이플</t>
    <phoneticPr fontId="1" type="noConversion"/>
  </si>
  <si>
    <t>머신건</t>
    <phoneticPr fontId="1" type="noConversion"/>
  </si>
  <si>
    <t>무술</t>
    <phoneticPr fontId="1" type="noConversion"/>
  </si>
  <si>
    <t>물리학</t>
    <phoneticPr fontId="1" type="noConversion"/>
  </si>
  <si>
    <t>박물학</t>
    <phoneticPr fontId="1" type="noConversion"/>
  </si>
  <si>
    <t>박치기</t>
    <phoneticPr fontId="1" type="noConversion"/>
  </si>
  <si>
    <t>발차기</t>
    <phoneticPr fontId="1" type="noConversion"/>
  </si>
  <si>
    <t>법률</t>
    <phoneticPr fontId="1" type="noConversion"/>
  </si>
  <si>
    <t>변장</t>
    <phoneticPr fontId="1" type="noConversion"/>
  </si>
  <si>
    <t>사진술</t>
    <phoneticPr fontId="1" type="noConversion"/>
  </si>
  <si>
    <t>샷건</t>
    <phoneticPr fontId="1" type="noConversion"/>
  </si>
  <si>
    <t>생물학</t>
    <phoneticPr fontId="1" type="noConversion"/>
  </si>
  <si>
    <t>서브 머신건</t>
    <phoneticPr fontId="1" type="noConversion"/>
  </si>
  <si>
    <t>설득</t>
    <phoneticPr fontId="1" type="noConversion"/>
  </si>
  <si>
    <t>수영</t>
    <phoneticPr fontId="1" type="noConversion"/>
  </si>
  <si>
    <t>숨기</t>
    <phoneticPr fontId="1" type="noConversion"/>
  </si>
  <si>
    <t>숨기기</t>
    <phoneticPr fontId="1" type="noConversion"/>
  </si>
  <si>
    <t>승마</t>
    <phoneticPr fontId="1" type="noConversion"/>
  </si>
  <si>
    <t>신용</t>
    <phoneticPr fontId="1" type="noConversion"/>
  </si>
  <si>
    <t>심리학</t>
    <phoneticPr fontId="1" type="noConversion"/>
  </si>
  <si>
    <t>약학</t>
    <phoneticPr fontId="1" type="noConversion"/>
  </si>
  <si>
    <t>역사</t>
    <phoneticPr fontId="1" type="noConversion"/>
  </si>
  <si>
    <t>엿듣기</t>
    <phoneticPr fontId="1" type="noConversion"/>
  </si>
  <si>
    <t>에누리</t>
    <phoneticPr fontId="1" type="noConversion"/>
  </si>
  <si>
    <t>예술</t>
    <phoneticPr fontId="1" type="noConversion"/>
  </si>
  <si>
    <t>오컬트</t>
    <phoneticPr fontId="1" type="noConversion"/>
  </si>
  <si>
    <t>운전</t>
    <phoneticPr fontId="1" type="noConversion"/>
  </si>
  <si>
    <t>응급치료</t>
    <phoneticPr fontId="1" type="noConversion"/>
  </si>
  <si>
    <t>의학</t>
    <phoneticPr fontId="1" type="noConversion"/>
  </si>
  <si>
    <t>인류학</t>
    <phoneticPr fontId="1" type="noConversion"/>
  </si>
  <si>
    <t>자물쇠 해제</t>
    <phoneticPr fontId="1" type="noConversion"/>
  </si>
  <si>
    <t>잡기</t>
    <phoneticPr fontId="1" type="noConversion"/>
  </si>
  <si>
    <t>잠행</t>
    <phoneticPr fontId="1" type="noConversion"/>
  </si>
  <si>
    <t>전기 수리</t>
    <phoneticPr fontId="1" type="noConversion"/>
  </si>
  <si>
    <t>정신 분석</t>
    <phoneticPr fontId="1" type="noConversion"/>
  </si>
  <si>
    <t>전자공학</t>
    <phoneticPr fontId="1" type="noConversion"/>
  </si>
  <si>
    <t>제작</t>
    <phoneticPr fontId="1" type="noConversion"/>
  </si>
  <si>
    <t>조종</t>
    <phoneticPr fontId="1" type="noConversion"/>
  </si>
  <si>
    <t>주먹질</t>
    <phoneticPr fontId="1" type="noConversion"/>
  </si>
  <si>
    <t>중장비 조작</t>
    <phoneticPr fontId="1" type="noConversion"/>
  </si>
  <si>
    <t>지질학</t>
    <phoneticPr fontId="1" type="noConversion"/>
  </si>
  <si>
    <t>천문학</t>
    <phoneticPr fontId="1" type="noConversion"/>
  </si>
  <si>
    <t>추적</t>
    <phoneticPr fontId="1" type="noConversion"/>
  </si>
  <si>
    <t>컴퓨터</t>
    <phoneticPr fontId="1" type="noConversion"/>
  </si>
  <si>
    <t>크툴루 신화</t>
    <phoneticPr fontId="1" type="noConversion"/>
  </si>
  <si>
    <t>탐색</t>
    <phoneticPr fontId="1" type="noConversion"/>
  </si>
  <si>
    <t>투척</t>
    <phoneticPr fontId="1" type="noConversion"/>
  </si>
  <si>
    <t>화학</t>
    <phoneticPr fontId="1" type="noConversion"/>
  </si>
  <si>
    <t>회피</t>
    <phoneticPr fontId="1" type="noConversion"/>
  </si>
  <si>
    <t>총합</t>
    <phoneticPr fontId="1" type="noConversion"/>
  </si>
  <si>
    <t>기능</t>
    <phoneticPr fontId="1" type="noConversion"/>
  </si>
  <si>
    <t>기본수치</t>
    <phoneticPr fontId="1" type="noConversion"/>
  </si>
  <si>
    <t>최종값</t>
    <phoneticPr fontId="1" type="noConversion"/>
  </si>
  <si>
    <t>최종값</t>
    <phoneticPr fontId="1" type="noConversion"/>
  </si>
  <si>
    <t>잔여포인트</t>
    <phoneticPr fontId="1" type="noConversion"/>
  </si>
  <si>
    <t>경리</t>
  </si>
  <si>
    <t>직업/취미/나이</t>
    <phoneticPr fontId="1" type="noConversion"/>
  </si>
  <si>
    <t>고고학</t>
  </si>
  <si>
    <t>기능 테이블</t>
    <phoneticPr fontId="1" type="noConversion"/>
  </si>
  <si>
    <t>임의 기능 관련</t>
    <phoneticPr fontId="1" type="noConversion"/>
  </si>
  <si>
    <t>무술2</t>
    <phoneticPr fontId="1" type="noConversion"/>
  </si>
  <si>
    <t>무술3</t>
    <phoneticPr fontId="1" type="noConversion"/>
  </si>
  <si>
    <t>무술4</t>
    <phoneticPr fontId="1" type="noConversion"/>
  </si>
  <si>
    <t>예술1</t>
    <phoneticPr fontId="1" type="noConversion"/>
  </si>
  <si>
    <t>예술2</t>
    <phoneticPr fontId="1" type="noConversion"/>
  </si>
  <si>
    <t>예술3</t>
    <phoneticPr fontId="1" type="noConversion"/>
  </si>
  <si>
    <t>예술4</t>
    <phoneticPr fontId="1" type="noConversion"/>
  </si>
  <si>
    <t>제작1</t>
    <phoneticPr fontId="1" type="noConversion"/>
  </si>
  <si>
    <t>제작2</t>
    <phoneticPr fontId="1" type="noConversion"/>
  </si>
  <si>
    <t>제작3</t>
    <phoneticPr fontId="1" type="noConversion"/>
  </si>
  <si>
    <t>제작4</t>
    <phoneticPr fontId="1" type="noConversion"/>
  </si>
  <si>
    <t>구슬림</t>
  </si>
  <si>
    <t>권총</t>
  </si>
  <si>
    <t>기계 수리</t>
  </si>
  <si>
    <t>네비게이터</t>
  </si>
  <si>
    <t>다른 언어2</t>
    <phoneticPr fontId="1" type="noConversion"/>
  </si>
  <si>
    <t>다른 언어3</t>
    <phoneticPr fontId="1" type="noConversion"/>
  </si>
  <si>
    <t>다른 언어4</t>
    <phoneticPr fontId="1" type="noConversion"/>
  </si>
  <si>
    <t>도약</t>
    <phoneticPr fontId="1" type="noConversion"/>
  </si>
  <si>
    <t>도서관</t>
    <phoneticPr fontId="1" type="noConversion"/>
  </si>
  <si>
    <t>등반</t>
    <phoneticPr fontId="1" type="noConversion"/>
  </si>
  <si>
    <t>라이플</t>
    <phoneticPr fontId="1" type="noConversion"/>
  </si>
  <si>
    <t>머신건</t>
    <phoneticPr fontId="1" type="noConversion"/>
  </si>
  <si>
    <t>물리학</t>
    <phoneticPr fontId="1" type="noConversion"/>
  </si>
  <si>
    <t>박물학</t>
    <phoneticPr fontId="1" type="noConversion"/>
  </si>
  <si>
    <t>박치기</t>
    <phoneticPr fontId="1" type="noConversion"/>
  </si>
  <si>
    <t>발차기</t>
    <phoneticPr fontId="1" type="noConversion"/>
  </si>
  <si>
    <t>법률</t>
    <phoneticPr fontId="1" type="noConversion"/>
  </si>
  <si>
    <t>변장</t>
    <phoneticPr fontId="1" type="noConversion"/>
  </si>
  <si>
    <t>사진술</t>
    <phoneticPr fontId="1" type="noConversion"/>
  </si>
  <si>
    <t>샷건</t>
    <phoneticPr fontId="1" type="noConversion"/>
  </si>
  <si>
    <t>생물학</t>
    <phoneticPr fontId="1" type="noConversion"/>
  </si>
  <si>
    <t>서브 머신건</t>
    <phoneticPr fontId="1" type="noConversion"/>
  </si>
  <si>
    <t>설득</t>
    <phoneticPr fontId="1" type="noConversion"/>
  </si>
  <si>
    <t>수영</t>
    <phoneticPr fontId="1" type="noConversion"/>
  </si>
  <si>
    <t>숨기</t>
    <phoneticPr fontId="1" type="noConversion"/>
  </si>
  <si>
    <t>숨기기</t>
    <phoneticPr fontId="1" type="noConversion"/>
  </si>
  <si>
    <t>승마</t>
    <phoneticPr fontId="1" type="noConversion"/>
  </si>
  <si>
    <t>신용</t>
    <phoneticPr fontId="1" type="noConversion"/>
  </si>
  <si>
    <t>심리학</t>
    <phoneticPr fontId="1" type="noConversion"/>
  </si>
  <si>
    <t>약학</t>
    <phoneticPr fontId="1" type="noConversion"/>
  </si>
  <si>
    <t>역사</t>
    <phoneticPr fontId="1" type="noConversion"/>
  </si>
  <si>
    <t>엿듣기</t>
    <phoneticPr fontId="1" type="noConversion"/>
  </si>
  <si>
    <t>에누리</t>
    <phoneticPr fontId="1" type="noConversion"/>
  </si>
  <si>
    <t>오컬트</t>
    <phoneticPr fontId="1" type="noConversion"/>
  </si>
  <si>
    <t>응급치료</t>
    <phoneticPr fontId="1" type="noConversion"/>
  </si>
  <si>
    <t>의학</t>
    <phoneticPr fontId="1" type="noConversion"/>
  </si>
  <si>
    <t>인류학</t>
    <phoneticPr fontId="1" type="noConversion"/>
  </si>
  <si>
    <t>자물쇠 해제</t>
    <phoneticPr fontId="1" type="noConversion"/>
  </si>
  <si>
    <t>잡기</t>
    <phoneticPr fontId="1" type="noConversion"/>
  </si>
  <si>
    <t>잠행</t>
    <phoneticPr fontId="1" type="noConversion"/>
  </si>
  <si>
    <t>전기 수리</t>
    <phoneticPr fontId="1" type="noConversion"/>
  </si>
  <si>
    <t>정신 분석</t>
    <phoneticPr fontId="1" type="noConversion"/>
  </si>
  <si>
    <t>전자공학</t>
    <phoneticPr fontId="1" type="noConversion"/>
  </si>
  <si>
    <t>조종</t>
    <phoneticPr fontId="1" type="noConversion"/>
  </si>
  <si>
    <t>주먹질</t>
    <phoneticPr fontId="1" type="noConversion"/>
  </si>
  <si>
    <t>중장비 조작</t>
    <phoneticPr fontId="1" type="noConversion"/>
  </si>
  <si>
    <t>지질학</t>
    <phoneticPr fontId="1" type="noConversion"/>
  </si>
  <si>
    <t>천문학</t>
    <phoneticPr fontId="1" type="noConversion"/>
  </si>
  <si>
    <t>추적</t>
    <phoneticPr fontId="1" type="noConversion"/>
  </si>
  <si>
    <t>컴퓨터</t>
    <phoneticPr fontId="1" type="noConversion"/>
  </si>
  <si>
    <t>탐색</t>
    <phoneticPr fontId="1" type="noConversion"/>
  </si>
  <si>
    <t>투척</t>
    <phoneticPr fontId="1" type="noConversion"/>
  </si>
  <si>
    <t>화학</t>
    <phoneticPr fontId="1" type="noConversion"/>
  </si>
  <si>
    <t>회피</t>
    <phoneticPr fontId="1" type="noConversion"/>
  </si>
  <si>
    <t>기능 포인트</t>
    <phoneticPr fontId="1" type="noConversion"/>
  </si>
  <si>
    <t>기능 목록</t>
    <phoneticPr fontId="1" type="noConversion"/>
  </si>
  <si>
    <t>크툴루 신화</t>
    <phoneticPr fontId="1" type="noConversion"/>
  </si>
  <si>
    <t>남성</t>
  </si>
  <si>
    <t>일본</t>
    <phoneticPr fontId="1" type="noConversion"/>
  </si>
  <si>
    <t>자위군</t>
    <phoneticPr fontId="1" type="noConversion"/>
  </si>
  <si>
    <t>CQC</t>
    <phoneticPr fontId="1" type="noConversion"/>
  </si>
  <si>
    <t>모국어:일본</t>
    <phoneticPr fontId="1" type="noConversion"/>
  </si>
  <si>
    <t>무술:CQC</t>
    <phoneticPr fontId="1" type="noConversion"/>
  </si>
  <si>
    <t>도쿠가와 신이치</t>
    <phoneticPr fontId="1" type="noConversion"/>
  </si>
  <si>
    <t>자동차</t>
    <phoneticPr fontId="1" type="noConversion"/>
  </si>
  <si>
    <t>운전:자동차</t>
    <phoneticPr fontId="1" type="noConversion"/>
  </si>
  <si>
    <t>영어</t>
    <phoneticPr fontId="1" type="noConversion"/>
  </si>
  <si>
    <t>다른 언어:영어</t>
    <phoneticPr fontId="1" type="noConversion"/>
  </si>
  <si>
    <t>소지품</t>
    <phoneticPr fontId="1" type="noConversion"/>
  </si>
  <si>
    <t>전차</t>
    <phoneticPr fontId="1" type="noConversion"/>
  </si>
  <si>
    <t>잠수정</t>
    <phoneticPr fontId="1" type="noConversion"/>
  </si>
  <si>
    <t>제트기</t>
    <phoneticPr fontId="1" type="noConversion"/>
  </si>
  <si>
    <t>운전:전차</t>
  </si>
  <si>
    <t>운전:잠수정</t>
    <phoneticPr fontId="1" type="noConversion"/>
  </si>
  <si>
    <t>운전:제트기</t>
    <phoneticPr fontId="1" type="noConversion"/>
  </si>
  <si>
    <t>군화, 신분증, 휴대전화, 지갑, 등산용 장비, 라이터, 군용 전화, 컴뱃 나이프, 가방</t>
    <phoneticPr fontId="1" type="noConversion"/>
  </si>
  <si>
    <t>일본 자위대 2등 육좌. 도쿠가와 신이치, 그 흉악하기까지 무서운 얼굴은 상사라도 주춤하게 된다. 얼굴대로의 성격. 근접 전투술에 뛰어나며, 암벽 등반이 취미. 절벽에 매달려서 옆으로 뛰어서 매달리던가 하는 기행을 많이한다.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</si>
</sst>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-[$¥-411]* #,##0_-;\-[$¥-411]* #,##0_-;_-[$¥-411]* &quot;-&quot;??_-;_-@_-"/>
    <numFmt numFmtId="177" formatCode="0_);[Red]\(0\)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25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9"/>
      <color indexed="81"/>
      <name val="MS Gothic"/>
      <family val="3"/>
      <charset val="128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6" tint="-0.499984740745262"/>
      <name val="맑은 고딕"/>
      <family val="3"/>
      <charset val="129"/>
      <scheme val="minor"/>
    </font>
    <font>
      <sz val="11"/>
      <color theme="6" tint="-0.499984740745262"/>
      <name val="맑은 고딕"/>
      <family val="3"/>
      <charset val="129"/>
      <scheme val="minor"/>
    </font>
    <font>
      <sz val="11"/>
      <color theme="3" tint="0.39997558519241921"/>
      <name val="맑은 고딕"/>
      <family val="2"/>
      <charset val="129"/>
      <scheme val="minor"/>
    </font>
    <font>
      <b/>
      <sz val="11"/>
      <color theme="3" tint="0.39997558519241921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177" fontId="17" fillId="2" borderId="1" xfId="1" applyNumberFormat="1" applyFont="1" applyFill="1" applyBorder="1" applyAlignment="1">
      <alignment vertical="center"/>
    </xf>
    <xf numFmtId="177" fontId="17" fillId="2" borderId="2" xfId="1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7" fontId="18" fillId="2" borderId="2" xfId="0" applyNumberFormat="1" applyFont="1" applyFill="1" applyBorder="1" applyAlignment="1">
      <alignment vertical="center"/>
    </xf>
    <xf numFmtId="177" fontId="16" fillId="2" borderId="2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Border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>
      <alignment vertical="center"/>
    </xf>
    <xf numFmtId="0" fontId="5" fillId="6" borderId="0" xfId="0" applyFont="1" applyFill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177" fontId="17" fillId="2" borderId="2" xfId="1" applyNumberFormat="1" applyFont="1" applyFill="1" applyBorder="1" applyAlignment="1">
      <alignment horizontal="right" vertical="center"/>
    </xf>
    <xf numFmtId="0" fontId="21" fillId="2" borderId="2" xfId="0" applyFont="1" applyFill="1" applyBorder="1">
      <alignment vertical="center"/>
    </xf>
    <xf numFmtId="0" fontId="22" fillId="2" borderId="2" xfId="0" applyFont="1" applyFill="1" applyBorder="1">
      <alignment vertical="center"/>
    </xf>
    <xf numFmtId="177" fontId="17" fillId="2" borderId="1" xfId="1" applyNumberFormat="1" applyFont="1" applyFill="1" applyBorder="1" applyAlignment="1">
      <alignment horizontal="right" vertical="center"/>
    </xf>
    <xf numFmtId="0" fontId="21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5" fillId="2" borderId="1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0" fillId="8" borderId="33" xfId="0" applyFill="1" applyBorder="1">
      <alignment vertical="center"/>
    </xf>
    <xf numFmtId="0" fontId="0" fillId="9" borderId="0" xfId="0" applyFill="1" applyAlignment="1">
      <alignment vertical="center"/>
    </xf>
    <xf numFmtId="0" fontId="0" fillId="9" borderId="0" xfId="0" applyFill="1">
      <alignment vertical="center"/>
    </xf>
    <xf numFmtId="0" fontId="0" fillId="9" borderId="15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0" fillId="9" borderId="0" xfId="0" applyFill="1" applyAlignment="1">
      <alignment horizontal="right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77" fontId="19" fillId="2" borderId="3" xfId="0" applyNumberFormat="1" applyFont="1" applyFill="1" applyBorder="1" applyAlignment="1">
      <alignment horizontal="center" vertical="center"/>
    </xf>
    <xf numFmtId="177" fontId="19" fillId="2" borderId="16" xfId="0" applyNumberFormat="1" applyFont="1" applyFill="1" applyBorder="1" applyAlignment="1">
      <alignment horizontal="center" vertical="center"/>
    </xf>
    <xf numFmtId="177" fontId="20" fillId="2" borderId="26" xfId="0" applyNumberFormat="1" applyFont="1" applyFill="1" applyBorder="1" applyAlignment="1">
      <alignment horizontal="center" vertical="center"/>
    </xf>
    <xf numFmtId="177" fontId="20" fillId="2" borderId="36" xfId="0" applyNumberFormat="1" applyFont="1" applyFill="1" applyBorder="1" applyAlignment="1">
      <alignment horizontal="center" vertical="center"/>
    </xf>
    <xf numFmtId="177" fontId="23" fillId="2" borderId="26" xfId="0" applyNumberFormat="1" applyFont="1" applyFill="1" applyBorder="1" applyAlignment="1">
      <alignment horizontal="center" vertical="center"/>
    </xf>
    <xf numFmtId="177" fontId="23" fillId="2" borderId="36" xfId="0" applyNumberFormat="1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177" fontId="7" fillId="2" borderId="3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12">
    <dxf>
      <font>
        <b/>
        <i val="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rgb="FF00B050"/>
      </font>
    </dxf>
    <dxf>
      <font>
        <b val="0"/>
        <i val="0"/>
        <color rgb="FF00B050"/>
      </font>
    </dxf>
    <dxf>
      <font>
        <b val="0"/>
        <i val="0"/>
        <color rgb="FF92D050"/>
      </font>
    </dxf>
    <dxf>
      <font>
        <color rgb="FFCC9900"/>
      </font>
    </dxf>
    <dxf>
      <font>
        <color rgb="FFFFC000"/>
      </font>
    </dxf>
    <dxf>
      <font>
        <color rgb="FFFF0000"/>
      </font>
    </dxf>
    <dxf>
      <font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918881</xdr:colOff>
      <xdr:row>6</xdr:row>
      <xdr:rowOff>0</xdr:rowOff>
    </xdr:from>
    <xdr:to>
      <xdr:col>14</xdr:col>
      <xdr:colOff>11204</xdr:colOff>
      <xdr:row>13</xdr:row>
      <xdr:rowOff>22412</xdr:rowOff>
    </xdr:to>
    <xdr:pic>
      <xdr:nvPicPr>
        <xdr:cNvPr id="2" name="그림 1" descr="039_sexytiger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5852" y="1680882"/>
          <a:ext cx="2902323" cy="1848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2"/>
  <sheetViews>
    <sheetView tabSelected="1" zoomScale="85" zoomScaleNormal="85" workbookViewId="0">
      <selection activeCell="C26" sqref="C26:L40"/>
    </sheetView>
  </sheetViews>
  <sheetFormatPr defaultRowHeight="16.5"/>
  <cols>
    <col min="1" max="1" width="2.625" style="79" customWidth="1"/>
    <col min="2" max="2" width="15.875" style="80" customWidth="1"/>
    <col min="3" max="3" width="11.75" style="80" customWidth="1"/>
    <col min="4" max="4" width="10.25" style="80" customWidth="1"/>
    <col min="5" max="5" width="10.625" style="80" customWidth="1"/>
    <col min="6" max="6" width="14.375" style="80" customWidth="1"/>
    <col min="7" max="7" width="13.375" style="80" bestFit="1" customWidth="1"/>
    <col min="8" max="8" width="11.5" style="80" bestFit="1" customWidth="1"/>
    <col min="9" max="9" width="11.25" style="80" bestFit="1" customWidth="1"/>
    <col min="10" max="10" width="12.5" style="80" bestFit="1" customWidth="1"/>
    <col min="11" max="11" width="12" style="80" bestFit="1" customWidth="1"/>
    <col min="12" max="12" width="14" style="80" bestFit="1" customWidth="1"/>
    <col min="13" max="13" width="12" style="80" bestFit="1" customWidth="1"/>
    <col min="14" max="14" width="11.875" style="80" bestFit="1" customWidth="1"/>
    <col min="15" max="15" width="12" style="80" bestFit="1" customWidth="1"/>
    <col min="16" max="17" width="12" style="59" customWidth="1"/>
    <col min="18" max="18" width="10.625" style="59" customWidth="1"/>
    <col min="19" max="20" width="5.625" style="59" customWidth="1"/>
    <col min="21" max="21" width="4.625" style="59" customWidth="1"/>
    <col min="22" max="22" width="9" style="59"/>
    <col min="23" max="23" width="12.125" style="59" bestFit="1" customWidth="1"/>
    <col min="24" max="24" width="8.625" style="59" customWidth="1"/>
    <col min="25" max="27" width="4.625" style="59" customWidth="1"/>
    <col min="28" max="28" width="7.625" style="59" customWidth="1"/>
    <col min="29" max="29" width="13" style="59" bestFit="1" customWidth="1"/>
    <col min="30" max="30" width="11.875" style="59" bestFit="1" customWidth="1"/>
    <col min="31" max="33" width="4.625" style="59" customWidth="1"/>
    <col min="34" max="34" width="7.625" style="59" customWidth="1"/>
    <col min="35" max="35" width="13" style="59" bestFit="1" customWidth="1"/>
    <col min="36" max="36" width="8.625" style="59" customWidth="1"/>
    <col min="37" max="39" width="4.625" style="59" customWidth="1"/>
    <col min="40" max="40" width="7.625" style="59" customWidth="1"/>
    <col min="41" max="41" width="7.375" style="59" bestFit="1" customWidth="1"/>
    <col min="42" max="16384" width="9" style="59"/>
  </cols>
  <sheetData>
    <row r="1" spans="1:41" customFormat="1" ht="17.25" thickBo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59"/>
      <c r="AK1" s="59"/>
      <c r="AL1" s="59"/>
      <c r="AM1" s="59"/>
      <c r="AN1" s="59"/>
      <c r="AO1" s="59"/>
    </row>
    <row r="2" spans="1:41" customFormat="1" ht="38.25" thickBot="1">
      <c r="A2" s="79"/>
      <c r="B2" s="110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80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59"/>
      <c r="AK2" s="59"/>
      <c r="AL2" s="59"/>
      <c r="AM2" s="59"/>
      <c r="AN2" s="59"/>
      <c r="AO2" s="59"/>
    </row>
    <row r="3" spans="1:41" customFormat="1" ht="17.25" thickBot="1">
      <c r="A3" s="79"/>
      <c r="B3" s="81"/>
      <c r="C3" s="82"/>
      <c r="D3" s="82"/>
      <c r="E3" s="37"/>
      <c r="F3" s="37"/>
      <c r="G3" s="82"/>
      <c r="H3" s="82"/>
      <c r="I3" s="82"/>
      <c r="J3" s="82"/>
      <c r="K3" s="37"/>
      <c r="L3" s="37"/>
      <c r="M3" s="82"/>
      <c r="N3" s="82"/>
      <c r="O3" s="82"/>
      <c r="P3" s="38"/>
      <c r="Q3" s="3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59"/>
      <c r="AK3" s="59"/>
      <c r="AL3" s="59"/>
      <c r="AM3" s="59"/>
      <c r="AN3" s="59"/>
      <c r="AO3" s="59"/>
    </row>
    <row r="4" spans="1:41" customFormat="1" ht="24">
      <c r="A4" s="79"/>
      <c r="B4" s="114" t="s">
        <v>27</v>
      </c>
      <c r="C4" s="115"/>
      <c r="D4" s="83"/>
      <c r="E4" s="37"/>
      <c r="F4" s="37"/>
      <c r="G4" s="83"/>
      <c r="H4" s="83"/>
      <c r="I4" s="83"/>
      <c r="J4" s="83"/>
      <c r="K4" s="37"/>
      <c r="L4" s="37"/>
      <c r="M4" s="83"/>
      <c r="N4" s="83"/>
      <c r="O4" s="80"/>
      <c r="P4" s="35"/>
      <c r="Q4" s="117" t="s">
        <v>305</v>
      </c>
      <c r="R4" s="118"/>
      <c r="S4" s="39"/>
      <c r="T4" s="39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59"/>
      <c r="AK4" s="59"/>
      <c r="AL4" s="59"/>
      <c r="AM4" s="59"/>
      <c r="AN4" s="59"/>
      <c r="AO4" s="59"/>
    </row>
    <row r="5" spans="1:41" customFormat="1" ht="17.25" thickBot="1">
      <c r="A5" s="37"/>
      <c r="B5" s="84"/>
      <c r="C5" s="83"/>
      <c r="D5" s="83"/>
      <c r="E5" s="37"/>
      <c r="F5" s="37"/>
      <c r="G5" s="83"/>
      <c r="H5" s="83"/>
      <c r="I5" s="83"/>
      <c r="J5" s="83"/>
      <c r="K5" s="37"/>
      <c r="L5" s="37"/>
      <c r="M5" s="83"/>
      <c r="N5" s="83"/>
      <c r="O5" s="80"/>
      <c r="P5" s="35"/>
      <c r="Q5" s="40"/>
      <c r="R5" s="40"/>
      <c r="S5" s="41"/>
      <c r="T5" s="41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59"/>
      <c r="AK5" s="59"/>
      <c r="AL5" s="59"/>
      <c r="AM5" s="59"/>
      <c r="AN5" s="59"/>
      <c r="AO5" s="59"/>
    </row>
    <row r="6" spans="1:41" customFormat="1" ht="18" thickBot="1">
      <c r="A6" s="37"/>
      <c r="B6" s="73" t="s">
        <v>1</v>
      </c>
      <c r="C6" s="73" t="s">
        <v>2</v>
      </c>
      <c r="D6" s="74" t="s">
        <v>3</v>
      </c>
      <c r="E6" s="73" t="s">
        <v>4</v>
      </c>
      <c r="F6" s="73" t="s">
        <v>29</v>
      </c>
      <c r="G6" s="73" t="s">
        <v>30</v>
      </c>
      <c r="H6" s="74" t="s">
        <v>96</v>
      </c>
      <c r="I6" s="73" t="s">
        <v>149</v>
      </c>
      <c r="J6" s="73" t="s">
        <v>166</v>
      </c>
      <c r="K6" s="37"/>
      <c r="L6" s="91" t="s">
        <v>18</v>
      </c>
      <c r="M6" s="92"/>
      <c r="N6" s="93"/>
      <c r="O6" s="80"/>
      <c r="P6" s="35"/>
      <c r="Q6" s="116" t="s">
        <v>21</v>
      </c>
      <c r="R6" s="116"/>
      <c r="S6" s="103" t="s">
        <v>234</v>
      </c>
      <c r="T6" s="10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9"/>
      <c r="AK6" s="59"/>
      <c r="AL6" s="59"/>
      <c r="AM6" s="59"/>
      <c r="AN6" s="59"/>
      <c r="AO6" s="59"/>
    </row>
    <row r="7" spans="1:41" customFormat="1" ht="17.25" thickTop="1">
      <c r="A7" s="37"/>
      <c r="B7" s="61" t="s">
        <v>314</v>
      </c>
      <c r="C7" s="62" t="s">
        <v>308</v>
      </c>
      <c r="D7" s="71" t="s">
        <v>310</v>
      </c>
      <c r="E7" s="61">
        <v>35</v>
      </c>
      <c r="F7" s="61" t="s">
        <v>309</v>
      </c>
      <c r="G7" s="61"/>
      <c r="H7" s="63"/>
      <c r="I7" s="64">
        <f>H7*E7/2</f>
        <v>0</v>
      </c>
      <c r="J7" s="61"/>
      <c r="K7" s="37"/>
      <c r="L7" s="94"/>
      <c r="M7" s="95"/>
      <c r="N7" s="96"/>
      <c r="O7" s="80"/>
      <c r="P7" s="35"/>
      <c r="Q7" s="44" t="s">
        <v>3</v>
      </c>
      <c r="R7" s="46">
        <f>edu*20</f>
        <v>160</v>
      </c>
      <c r="S7" s="144">
        <f>R7-SUM(S15:S39,Y15:Y39,AE15:AE39)</f>
        <v>0</v>
      </c>
      <c r="T7" s="14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59"/>
      <c r="AK7" s="59"/>
      <c r="AL7" s="59"/>
      <c r="AM7" s="59"/>
      <c r="AN7" s="59"/>
      <c r="AO7" s="59"/>
    </row>
    <row r="8" spans="1:41" customFormat="1" ht="17.25" thickBot="1">
      <c r="A8" s="37"/>
      <c r="B8" s="84"/>
      <c r="C8" s="83"/>
      <c r="D8" s="85"/>
      <c r="E8" s="37"/>
      <c r="F8" s="37"/>
      <c r="G8" s="85"/>
      <c r="H8" s="85"/>
      <c r="I8" s="85"/>
      <c r="J8" s="85"/>
      <c r="K8" s="37"/>
      <c r="L8" s="97"/>
      <c r="M8" s="98"/>
      <c r="N8" s="99"/>
      <c r="O8" s="80"/>
      <c r="P8" s="35"/>
      <c r="Q8" s="45" t="s">
        <v>33</v>
      </c>
      <c r="R8" s="47">
        <f>int*10</f>
        <v>130</v>
      </c>
      <c r="S8" s="146">
        <f>R8-SUM(T15:T39,Z15:Z39,AF15:AF39)</f>
        <v>0</v>
      </c>
      <c r="T8" s="147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59"/>
      <c r="AK8" s="59"/>
      <c r="AL8" s="59"/>
      <c r="AM8" s="59"/>
      <c r="AN8" s="59"/>
      <c r="AO8" s="59"/>
    </row>
    <row r="9" spans="1:41" customFormat="1" ht="24">
      <c r="A9" s="37"/>
      <c r="B9" s="114" t="s">
        <v>26</v>
      </c>
      <c r="C9" s="115"/>
      <c r="D9" s="85"/>
      <c r="E9" s="37"/>
      <c r="F9" s="37"/>
      <c r="G9" s="85"/>
      <c r="H9" s="85"/>
      <c r="I9" s="37"/>
      <c r="J9" s="37"/>
      <c r="K9" s="37"/>
      <c r="L9" s="97"/>
      <c r="M9" s="98"/>
      <c r="N9" s="99"/>
      <c r="O9" s="80"/>
      <c r="P9" s="35"/>
      <c r="Q9" s="45" t="s">
        <v>95</v>
      </c>
      <c r="R9" s="48">
        <f>IF((ROUNDDOWN((E7-(H18+6))/10,0)*10)&lt;=0,0,ROUNDDOWN((E7-(H18+6))/10,0)*10)</f>
        <v>20</v>
      </c>
      <c r="S9" s="148">
        <f>R9-SUM(U15:U39,AA15:AA39,AG15:AG39)</f>
        <v>0</v>
      </c>
      <c r="T9" s="149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59"/>
      <c r="AK9" s="59"/>
      <c r="AL9" s="59"/>
      <c r="AM9" s="59"/>
      <c r="AN9" s="59"/>
      <c r="AO9" s="59"/>
    </row>
    <row r="10" spans="1:41" customFormat="1" ht="24.75" thickBot="1">
      <c r="A10" s="37"/>
      <c r="B10" s="84"/>
      <c r="C10" s="86"/>
      <c r="D10" s="85"/>
      <c r="E10" s="37"/>
      <c r="F10" s="37"/>
      <c r="G10" s="85"/>
      <c r="H10" s="85"/>
      <c r="I10" s="37"/>
      <c r="J10" s="37"/>
      <c r="K10" s="37"/>
      <c r="L10" s="97"/>
      <c r="M10" s="98"/>
      <c r="N10" s="99"/>
      <c r="O10" s="80"/>
      <c r="P10" s="35"/>
      <c r="Q10" s="45" t="s">
        <v>229</v>
      </c>
      <c r="R10" s="49">
        <f>SUM(R7:R9)</f>
        <v>310</v>
      </c>
      <c r="S10" s="150">
        <f>R10-SUM(S15:U39,Y15:AA39,AE15:AG39)</f>
        <v>0</v>
      </c>
      <c r="T10" s="151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59"/>
      <c r="AK10" s="59"/>
      <c r="AL10" s="59"/>
      <c r="AM10" s="59"/>
      <c r="AN10" s="59"/>
      <c r="AO10" s="59"/>
    </row>
    <row r="11" spans="1:41" s="1" customFormat="1" ht="18" thickBot="1">
      <c r="A11" s="87"/>
      <c r="B11" s="75"/>
      <c r="C11" s="73" t="s">
        <v>0</v>
      </c>
      <c r="D11" s="74" t="s">
        <v>24</v>
      </c>
      <c r="E11" s="50" t="s">
        <v>22</v>
      </c>
      <c r="F11" s="73" t="s">
        <v>23</v>
      </c>
      <c r="G11" s="88"/>
      <c r="H11" s="91" t="s">
        <v>25</v>
      </c>
      <c r="I11" s="92"/>
      <c r="J11" s="93"/>
      <c r="K11" s="37"/>
      <c r="L11" s="97"/>
      <c r="M11" s="98"/>
      <c r="N11" s="99"/>
      <c r="O11" s="80"/>
      <c r="P11" s="35"/>
      <c r="Q11" s="42"/>
      <c r="R11" s="4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60"/>
      <c r="AK11" s="60"/>
      <c r="AL11" s="60"/>
      <c r="AM11" s="60"/>
      <c r="AN11" s="60"/>
      <c r="AO11" s="60"/>
    </row>
    <row r="12" spans="1:41" customFormat="1" ht="24.75" thickTop="1">
      <c r="A12" s="37"/>
      <c r="B12" s="76" t="s">
        <v>5</v>
      </c>
      <c r="C12" s="65">
        <v>14</v>
      </c>
      <c r="D12" s="34">
        <f>IF(con+siz=0,"자동",ROUNDUP((con+siz)/2,0))</f>
        <v>14</v>
      </c>
      <c r="E12" s="66">
        <f>IF(fhp="자동","자동",hp/fhp)</f>
        <v>1</v>
      </c>
      <c r="F12" s="62" t="str">
        <f>IF(hpp="자동","자동",IF(hpp&gt;=100%,"완전체",IF(hpp&gt;80%,"건강",IF(hpp&gt;60%,"보통",IF(hpp&gt;40%,"피곤",IF(hpp&gt;20%,"힘듬",IF(hpp&gt;10%,"위험",IF(hpp&gt;0%,"빈사","가사"))))))))</f>
        <v>완전체</v>
      </c>
      <c r="G12" s="37"/>
      <c r="H12" s="105" t="str">
        <f>IF(str+siz&gt;168,"10d6",IF(str+siz&gt;152,"9d6",IF(str+siz&gt;136,"8d6",IF(str+siz&gt;120,"7d6",IF(str+siz&gt;104,"6d6",IF(str+siz&gt;88,"5d6",IF(str+siz&gt;72,"4d6",IF(str+siz&gt;56,"3d6",IF(str+siz&gt;40,"2d6",IF(str+siz&gt;32,"1d6",IF(str+siz&gt;24,"1d4",IF(str+siz&gt;16,"없음",IF(str+siz&gt;12,"-1d4",IF(str+siz&gt;1,"-1d6","힘(STR)과 체격(SIZ)의 수치를 입력하시오."))))))))))))))</f>
        <v>1d4</v>
      </c>
      <c r="I12" s="106"/>
      <c r="J12" s="107"/>
      <c r="K12" s="37"/>
      <c r="L12" s="97"/>
      <c r="M12" s="98"/>
      <c r="N12" s="99"/>
      <c r="O12" s="80"/>
      <c r="P12" s="35"/>
      <c r="Q12" s="114" t="s">
        <v>306</v>
      </c>
      <c r="R12" s="11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59"/>
      <c r="AK12" s="59"/>
      <c r="AL12" s="59"/>
      <c r="AM12" s="59"/>
      <c r="AN12" s="59"/>
      <c r="AO12" s="59"/>
    </row>
    <row r="13" spans="1:41" customFormat="1" ht="18" thickBot="1">
      <c r="A13" s="37"/>
      <c r="B13" s="76" t="s">
        <v>6</v>
      </c>
      <c r="C13" s="67">
        <v>9</v>
      </c>
      <c r="D13" s="68">
        <f>IF(pow=0,"자동",pow)</f>
        <v>9</v>
      </c>
      <c r="E13" s="69">
        <f>IF(fmp="자동","자동",mp/fmp)</f>
        <v>1</v>
      </c>
      <c r="F13" s="70" t="str">
        <f>IF(mpp="자동","자동",IF(mp=0,"기절","(／´・ω・`)／"))</f>
        <v>(／´・ω・`)／</v>
      </c>
      <c r="G13" s="37"/>
      <c r="H13" s="37"/>
      <c r="I13" s="37"/>
      <c r="J13" s="37"/>
      <c r="K13" s="37"/>
      <c r="L13" s="100"/>
      <c r="M13" s="101"/>
      <c r="N13" s="102"/>
      <c r="O13" s="80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59"/>
      <c r="AK13" s="59"/>
      <c r="AL13" s="59"/>
      <c r="AM13" s="59"/>
      <c r="AN13" s="59"/>
      <c r="AO13" s="59"/>
    </row>
    <row r="14" spans="1:41" customFormat="1" ht="17.25" thickBot="1">
      <c r="A14" s="37"/>
      <c r="B14" s="84"/>
      <c r="C14" s="83"/>
      <c r="D14" s="85"/>
      <c r="E14" s="37"/>
      <c r="F14" s="37"/>
      <c r="G14" s="85"/>
      <c r="H14" s="85"/>
      <c r="I14" s="37"/>
      <c r="J14" s="37"/>
      <c r="K14" s="37"/>
      <c r="L14" s="37"/>
      <c r="M14" s="85"/>
      <c r="N14" s="85"/>
      <c r="O14" s="80"/>
      <c r="P14" s="35"/>
      <c r="Q14" s="50" t="s">
        <v>230</v>
      </c>
      <c r="R14" s="50" t="s">
        <v>231</v>
      </c>
      <c r="S14" s="113" t="s">
        <v>236</v>
      </c>
      <c r="T14" s="113"/>
      <c r="U14" s="113"/>
      <c r="V14" s="50" t="s">
        <v>232</v>
      </c>
      <c r="W14" s="50" t="s">
        <v>230</v>
      </c>
      <c r="X14" s="50" t="s">
        <v>231</v>
      </c>
      <c r="Y14" s="91" t="s">
        <v>236</v>
      </c>
      <c r="Z14" s="92"/>
      <c r="AA14" s="93"/>
      <c r="AB14" s="50" t="s">
        <v>233</v>
      </c>
      <c r="AC14" s="50" t="s">
        <v>168</v>
      </c>
      <c r="AD14" s="50" t="s">
        <v>231</v>
      </c>
      <c r="AE14" s="113" t="s">
        <v>236</v>
      </c>
      <c r="AF14" s="113"/>
      <c r="AG14" s="113"/>
      <c r="AH14" s="50" t="s">
        <v>233</v>
      </c>
      <c r="AI14" s="35"/>
      <c r="AJ14" s="59"/>
      <c r="AK14" s="59"/>
      <c r="AL14" s="59"/>
      <c r="AM14" s="59"/>
      <c r="AN14" s="59"/>
      <c r="AO14" s="59"/>
    </row>
    <row r="15" spans="1:41" customFormat="1" ht="24">
      <c r="A15" s="37"/>
      <c r="B15" s="114" t="s">
        <v>34</v>
      </c>
      <c r="C15" s="115"/>
      <c r="D15" s="85"/>
      <c r="E15" s="37"/>
      <c r="F15" s="37"/>
      <c r="G15" s="85"/>
      <c r="H15" s="85"/>
      <c r="I15" s="85"/>
      <c r="J15" s="85"/>
      <c r="K15" s="37"/>
      <c r="L15" s="37"/>
      <c r="M15" s="85"/>
      <c r="N15" s="37"/>
      <c r="O15" s="80"/>
      <c r="P15" s="35"/>
      <c r="Q15" s="57" t="s">
        <v>235</v>
      </c>
      <c r="R15" s="51">
        <f t="shared" ref="R15:R39" si="0">IF(ISBLANK($Q15),"",INDEX(기능테이블,MATCH($Q15,기능,0),2))</f>
        <v>10</v>
      </c>
      <c r="S15" s="27"/>
      <c r="T15" s="52"/>
      <c r="U15" s="53"/>
      <c r="V15" s="28">
        <f>IF(ISBLANK(Q15),"",SUM(R15:U15))</f>
        <v>10</v>
      </c>
      <c r="W15" s="24" t="s">
        <v>268</v>
      </c>
      <c r="X15" s="22">
        <f t="shared" ref="X15:X39" si="1">IF(ISBLANK($W15),"",INDEX(기능테이블,MATCH($W15,기능,0),2))</f>
        <v>1</v>
      </c>
      <c r="Y15" s="27"/>
      <c r="Z15" s="52"/>
      <c r="AA15" s="53"/>
      <c r="AB15" s="28">
        <f>IF(ISBLANK(W15),"",SUM(X15:AA15))</f>
        <v>1</v>
      </c>
      <c r="AC15" s="24" t="s">
        <v>285</v>
      </c>
      <c r="AD15" s="22">
        <f t="shared" ref="AD15:AD39" si="2">IF(ISBLANK($AC15),"",INDEX(기능테이블,MATCH($AC15,기능,0),2))</f>
        <v>30</v>
      </c>
      <c r="AE15" s="27">
        <v>8</v>
      </c>
      <c r="AF15" s="52">
        <v>32</v>
      </c>
      <c r="AG15" s="53"/>
      <c r="AH15" s="28">
        <f>IF(ISBLANK(AC15),"",SUM(AD15:AG15))</f>
        <v>70</v>
      </c>
      <c r="AI15" s="35"/>
      <c r="AJ15" s="59"/>
      <c r="AK15" s="59"/>
      <c r="AL15" s="59"/>
      <c r="AM15" s="59"/>
      <c r="AN15" s="59"/>
      <c r="AO15" s="59"/>
    </row>
    <row r="16" spans="1:41" customFormat="1" ht="17.25" thickBot="1">
      <c r="A16" s="37"/>
      <c r="B16" s="89"/>
      <c r="C16" s="89"/>
      <c r="D16" s="85"/>
      <c r="E16" s="37"/>
      <c r="F16" s="37"/>
      <c r="G16" s="85"/>
      <c r="H16" s="85"/>
      <c r="I16" s="85"/>
      <c r="J16" s="85"/>
      <c r="K16" s="37"/>
      <c r="L16" s="37"/>
      <c r="M16" s="85"/>
      <c r="N16" s="37"/>
      <c r="O16" s="80"/>
      <c r="P16" s="35"/>
      <c r="Q16" s="58" t="s">
        <v>237</v>
      </c>
      <c r="R16" s="54">
        <f t="shared" si="0"/>
        <v>1</v>
      </c>
      <c r="S16" s="25"/>
      <c r="T16" s="55"/>
      <c r="U16" s="56"/>
      <c r="V16" s="28">
        <f t="shared" ref="V16:V34" si="3">IF(ISBLANK(Q16),"",SUM(R16:U16))</f>
        <v>1</v>
      </c>
      <c r="W16" s="23" t="s">
        <v>269</v>
      </c>
      <c r="X16" s="21">
        <f t="shared" si="1"/>
        <v>10</v>
      </c>
      <c r="Y16" s="25"/>
      <c r="Z16" s="55"/>
      <c r="AA16" s="56"/>
      <c r="AB16" s="28">
        <f t="shared" ref="AB16:AB34" si="4">IF(ISBLANK(W16),"",SUM(X16:AA16))</f>
        <v>10</v>
      </c>
      <c r="AC16" s="23" t="s">
        <v>286</v>
      </c>
      <c r="AD16" s="21">
        <f t="shared" si="2"/>
        <v>5</v>
      </c>
      <c r="AE16" s="25"/>
      <c r="AF16" s="55"/>
      <c r="AG16" s="56"/>
      <c r="AH16" s="28">
        <f t="shared" ref="AH16:AH34" si="5">IF(ISBLANK(AC16),"",SUM(AD16:AG16))</f>
        <v>5</v>
      </c>
      <c r="AI16" s="35"/>
      <c r="AJ16" s="59"/>
      <c r="AK16" s="59"/>
      <c r="AL16" s="59"/>
      <c r="AM16" s="59"/>
      <c r="AN16" s="59"/>
      <c r="AO16" s="59"/>
    </row>
    <row r="17" spans="1:41" customFormat="1" ht="18" thickBot="1">
      <c r="A17" s="37"/>
      <c r="B17" s="73" t="s">
        <v>7</v>
      </c>
      <c r="C17" s="73" t="s">
        <v>8</v>
      </c>
      <c r="D17" s="74" t="s">
        <v>9</v>
      </c>
      <c r="E17" s="73" t="s">
        <v>10</v>
      </c>
      <c r="F17" s="73" t="s">
        <v>11</v>
      </c>
      <c r="G17" s="73" t="s">
        <v>12</v>
      </c>
      <c r="H17" s="74" t="s">
        <v>13</v>
      </c>
      <c r="I17" s="73" t="s">
        <v>15</v>
      </c>
      <c r="J17" s="73" t="s">
        <v>16</v>
      </c>
      <c r="K17" s="73" t="s">
        <v>35</v>
      </c>
      <c r="L17" s="74" t="s">
        <v>17</v>
      </c>
      <c r="M17" s="73" t="s">
        <v>14</v>
      </c>
      <c r="N17" s="37"/>
      <c r="O17" s="80"/>
      <c r="P17" s="35"/>
      <c r="Q17" s="58" t="s">
        <v>251</v>
      </c>
      <c r="R17" s="54">
        <f t="shared" si="0"/>
        <v>5</v>
      </c>
      <c r="S17" s="25"/>
      <c r="T17" s="55"/>
      <c r="U17" s="56"/>
      <c r="V17" s="28">
        <f t="shared" si="3"/>
        <v>5</v>
      </c>
      <c r="W17" s="23" t="s">
        <v>270</v>
      </c>
      <c r="X17" s="21">
        <f t="shared" si="1"/>
        <v>30</v>
      </c>
      <c r="Y17" s="25"/>
      <c r="Z17" s="55"/>
      <c r="AA17" s="56"/>
      <c r="AB17" s="28">
        <f t="shared" si="4"/>
        <v>30</v>
      </c>
      <c r="AC17" s="23" t="s">
        <v>287</v>
      </c>
      <c r="AD17" s="21">
        <f t="shared" si="2"/>
        <v>1</v>
      </c>
      <c r="AE17" s="25"/>
      <c r="AF17" s="55"/>
      <c r="AG17" s="56"/>
      <c r="AH17" s="28">
        <f t="shared" si="5"/>
        <v>1</v>
      </c>
      <c r="AI17" s="35"/>
      <c r="AJ17" s="59"/>
      <c r="AK17" s="59"/>
      <c r="AL17" s="59"/>
      <c r="AM17" s="59"/>
      <c r="AN17" s="59"/>
      <c r="AO17" s="59"/>
    </row>
    <row r="18" spans="1:41" customFormat="1" ht="17.25" thickTop="1">
      <c r="A18" s="37"/>
      <c r="B18" s="65">
        <v>16</v>
      </c>
      <c r="C18" s="65">
        <v>14</v>
      </c>
      <c r="D18" s="34">
        <v>13</v>
      </c>
      <c r="E18" s="65">
        <v>13</v>
      </c>
      <c r="F18" s="65">
        <v>9</v>
      </c>
      <c r="G18" s="65">
        <v>11</v>
      </c>
      <c r="H18" s="34">
        <v>8</v>
      </c>
      <c r="I18" s="65">
        <v>5</v>
      </c>
      <c r="J18" s="65">
        <f>IF(pow=0,"자동",MIN(pow*5,99))</f>
        <v>45</v>
      </c>
      <c r="K18" s="65">
        <f>IF(int=0,"자동",MIN(int*5,99))</f>
        <v>65</v>
      </c>
      <c r="L18" s="34">
        <f>IF(edu=0,"자동",MIN(edu*5,99))</f>
        <v>40</v>
      </c>
      <c r="M18" s="65">
        <f>IF(pow=0,"자동",MIN(F18*5,M20))</f>
        <v>45</v>
      </c>
      <c r="N18" s="37"/>
      <c r="O18" s="80"/>
      <c r="P18" s="35"/>
      <c r="Q18" s="58" t="s">
        <v>252</v>
      </c>
      <c r="R18" s="54">
        <f t="shared" si="0"/>
        <v>20</v>
      </c>
      <c r="S18" s="25"/>
      <c r="T18" s="55"/>
      <c r="U18" s="56"/>
      <c r="V18" s="28">
        <f t="shared" si="3"/>
        <v>20</v>
      </c>
      <c r="W18" s="23" t="s">
        <v>271</v>
      </c>
      <c r="X18" s="21">
        <f t="shared" si="1"/>
        <v>1</v>
      </c>
      <c r="Y18" s="25"/>
      <c r="Z18" s="55"/>
      <c r="AA18" s="56"/>
      <c r="AB18" s="28">
        <f t="shared" si="4"/>
        <v>1</v>
      </c>
      <c r="AC18" s="23" t="s">
        <v>288</v>
      </c>
      <c r="AD18" s="21">
        <f t="shared" si="2"/>
        <v>1</v>
      </c>
      <c r="AE18" s="25"/>
      <c r="AF18" s="55"/>
      <c r="AG18" s="56"/>
      <c r="AH18" s="28">
        <f t="shared" si="5"/>
        <v>1</v>
      </c>
      <c r="AI18" s="35"/>
      <c r="AJ18" s="59"/>
      <c r="AK18" s="59"/>
      <c r="AL18" s="59"/>
      <c r="AM18" s="59"/>
      <c r="AN18" s="59"/>
      <c r="AO18" s="59"/>
    </row>
    <row r="19" spans="1:41" customFormat="1" ht="17.25" thickBot="1">
      <c r="A19" s="37"/>
      <c r="B19" s="37"/>
      <c r="C19" s="83"/>
      <c r="D19" s="83"/>
      <c r="E19" s="83"/>
      <c r="F19" s="83"/>
      <c r="G19" s="85"/>
      <c r="H19" s="85"/>
      <c r="I19" s="85"/>
      <c r="J19" s="85"/>
      <c r="K19" s="85"/>
      <c r="L19" s="85"/>
      <c r="M19" s="77" t="s">
        <v>28</v>
      </c>
      <c r="N19" s="37"/>
      <c r="O19" s="37"/>
      <c r="P19" s="36"/>
      <c r="Q19" s="58" t="s">
        <v>253</v>
      </c>
      <c r="R19" s="54">
        <f t="shared" si="0"/>
        <v>20</v>
      </c>
      <c r="S19" s="25"/>
      <c r="T19" s="55"/>
      <c r="U19" s="56"/>
      <c r="V19" s="28">
        <f t="shared" si="3"/>
        <v>20</v>
      </c>
      <c r="W19" s="23" t="s">
        <v>272</v>
      </c>
      <c r="X19" s="21">
        <f t="shared" si="1"/>
        <v>15</v>
      </c>
      <c r="Y19" s="25"/>
      <c r="Z19" s="55"/>
      <c r="AA19" s="56"/>
      <c r="AB19" s="28">
        <f t="shared" si="4"/>
        <v>15</v>
      </c>
      <c r="AC19" s="23" t="s">
        <v>289</v>
      </c>
      <c r="AD19" s="21">
        <f t="shared" si="2"/>
        <v>25</v>
      </c>
      <c r="AE19" s="25"/>
      <c r="AF19" s="55"/>
      <c r="AG19" s="56"/>
      <c r="AH19" s="28">
        <f t="shared" si="5"/>
        <v>25</v>
      </c>
      <c r="AI19" s="35"/>
      <c r="AJ19" s="59"/>
      <c r="AK19" s="59"/>
      <c r="AL19" s="59"/>
      <c r="AM19" s="59"/>
      <c r="AN19" s="59"/>
      <c r="AO19" s="59"/>
    </row>
    <row r="20" spans="1:41" customFormat="1" ht="17.25" thickTop="1">
      <c r="A20" s="7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72">
        <f>99-크툴루신화</f>
        <v>99</v>
      </c>
      <c r="N20" s="37"/>
      <c r="O20" s="37"/>
      <c r="P20" s="36"/>
      <c r="Q20" s="58" t="s">
        <v>254</v>
      </c>
      <c r="R20" s="54">
        <f t="shared" si="0"/>
        <v>10</v>
      </c>
      <c r="S20" s="25"/>
      <c r="T20" s="55"/>
      <c r="U20" s="56"/>
      <c r="V20" s="28">
        <f t="shared" si="3"/>
        <v>10</v>
      </c>
      <c r="W20" s="23" t="s">
        <v>273</v>
      </c>
      <c r="X20" s="21">
        <f t="shared" si="1"/>
        <v>15</v>
      </c>
      <c r="Y20" s="25"/>
      <c r="Z20" s="55"/>
      <c r="AA20" s="56"/>
      <c r="AB20" s="28">
        <f t="shared" si="4"/>
        <v>15</v>
      </c>
      <c r="AC20" s="23" t="s">
        <v>290</v>
      </c>
      <c r="AD20" s="21">
        <f t="shared" si="2"/>
        <v>10</v>
      </c>
      <c r="AE20" s="25"/>
      <c r="AF20" s="55"/>
      <c r="AG20" s="56"/>
      <c r="AH20" s="28">
        <f t="shared" si="5"/>
        <v>10</v>
      </c>
      <c r="AI20" s="35"/>
      <c r="AJ20" s="59"/>
      <c r="AK20" s="59"/>
      <c r="AL20" s="59"/>
      <c r="AM20" s="59"/>
      <c r="AN20" s="59"/>
      <c r="AO20" s="59"/>
    </row>
    <row r="21" spans="1:41" customFormat="1" ht="17.25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58" t="s">
        <v>318</v>
      </c>
      <c r="R21" s="54">
        <f t="shared" si="0"/>
        <v>1</v>
      </c>
      <c r="S21" s="25"/>
      <c r="T21" s="55"/>
      <c r="U21" s="56">
        <v>20</v>
      </c>
      <c r="V21" s="28">
        <f t="shared" si="3"/>
        <v>21</v>
      </c>
      <c r="W21" s="23" t="s">
        <v>274</v>
      </c>
      <c r="X21" s="21">
        <f t="shared" si="1"/>
        <v>25</v>
      </c>
      <c r="Y21" s="25"/>
      <c r="Z21" s="55"/>
      <c r="AA21" s="56"/>
      <c r="AB21" s="28">
        <f t="shared" si="4"/>
        <v>25</v>
      </c>
      <c r="AC21" s="23" t="s">
        <v>291</v>
      </c>
      <c r="AD21" s="21">
        <f t="shared" si="2"/>
        <v>10</v>
      </c>
      <c r="AE21" s="25"/>
      <c r="AF21" s="55"/>
      <c r="AG21" s="56"/>
      <c r="AH21" s="28">
        <f t="shared" si="5"/>
        <v>10</v>
      </c>
      <c r="AI21" s="35"/>
      <c r="AJ21" s="59"/>
      <c r="AK21" s="59"/>
      <c r="AL21" s="59"/>
      <c r="AM21" s="59"/>
      <c r="AN21" s="59"/>
      <c r="AO21" s="59"/>
    </row>
    <row r="22" spans="1:41" customFormat="1" ht="24">
      <c r="A22" s="79"/>
      <c r="B22" s="114" t="s">
        <v>97</v>
      </c>
      <c r="C22" s="115"/>
      <c r="D22" s="80"/>
      <c r="E22" s="80"/>
      <c r="F22" s="80"/>
      <c r="G22" s="80"/>
      <c r="H22" s="80"/>
      <c r="I22" s="80"/>
      <c r="J22" s="80"/>
      <c r="K22" s="80"/>
      <c r="L22" s="80"/>
      <c r="M22" s="37"/>
      <c r="N22" s="37"/>
      <c r="O22" s="37"/>
      <c r="P22" s="36"/>
      <c r="Q22" s="58" t="s">
        <v>255</v>
      </c>
      <c r="R22" s="54">
        <f t="shared" si="0"/>
        <v>1</v>
      </c>
      <c r="S22" s="25"/>
      <c r="T22" s="55"/>
      <c r="U22" s="56"/>
      <c r="V22" s="28">
        <f t="shared" si="3"/>
        <v>1</v>
      </c>
      <c r="W22" s="23" t="s">
        <v>275</v>
      </c>
      <c r="X22" s="21">
        <f t="shared" si="1"/>
        <v>10</v>
      </c>
      <c r="Y22" s="25"/>
      <c r="Z22" s="55"/>
      <c r="AA22" s="56"/>
      <c r="AB22" s="28">
        <f t="shared" si="4"/>
        <v>10</v>
      </c>
      <c r="AC22" s="23" t="s">
        <v>292</v>
      </c>
      <c r="AD22" s="21">
        <f t="shared" si="2"/>
        <v>1</v>
      </c>
      <c r="AE22" s="25"/>
      <c r="AF22" s="55"/>
      <c r="AG22" s="56"/>
      <c r="AH22" s="28">
        <f t="shared" si="5"/>
        <v>1</v>
      </c>
      <c r="AI22" s="35"/>
      <c r="AJ22" s="59"/>
      <c r="AK22" s="59"/>
      <c r="AL22" s="59"/>
      <c r="AM22" s="59"/>
      <c r="AN22" s="59"/>
      <c r="AO22" s="59"/>
    </row>
    <row r="23" spans="1:41" customFormat="1" ht="17.25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37"/>
      <c r="N23" s="37"/>
      <c r="O23" s="37"/>
      <c r="P23" s="36"/>
      <c r="Q23" s="58" t="s">
        <v>256</v>
      </c>
      <c r="R23" s="54">
        <f t="shared" si="0"/>
        <v>1</v>
      </c>
      <c r="S23" s="25"/>
      <c r="T23" s="55"/>
      <c r="U23" s="56"/>
      <c r="V23" s="28">
        <f t="shared" si="3"/>
        <v>1</v>
      </c>
      <c r="W23" s="23" t="s">
        <v>276</v>
      </c>
      <c r="X23" s="21">
        <f t="shared" si="1"/>
        <v>15</v>
      </c>
      <c r="Y23" s="25"/>
      <c r="Z23" s="55"/>
      <c r="AA23" s="56"/>
      <c r="AB23" s="28">
        <f t="shared" si="4"/>
        <v>15</v>
      </c>
      <c r="AC23" s="23" t="s">
        <v>293</v>
      </c>
      <c r="AD23" s="21">
        <f t="shared" si="2"/>
        <v>1</v>
      </c>
      <c r="AE23" s="25"/>
      <c r="AF23" s="55"/>
      <c r="AG23" s="56"/>
      <c r="AH23" s="28">
        <f t="shared" si="5"/>
        <v>1</v>
      </c>
      <c r="AI23" s="35"/>
      <c r="AJ23" s="59"/>
      <c r="AK23" s="59"/>
      <c r="AL23" s="59"/>
      <c r="AM23" s="59"/>
      <c r="AN23" s="59"/>
      <c r="AO23" s="59"/>
    </row>
    <row r="24" spans="1:41" customFormat="1" ht="17.25" thickBot="1">
      <c r="A24" s="79"/>
      <c r="B24" s="78"/>
      <c r="C24" s="91" t="s">
        <v>158</v>
      </c>
      <c r="D24" s="93"/>
      <c r="E24" s="91" t="s">
        <v>159</v>
      </c>
      <c r="F24" s="92"/>
      <c r="G24" s="92"/>
      <c r="H24" s="92"/>
      <c r="I24" s="92"/>
      <c r="J24" s="92"/>
      <c r="K24" s="92"/>
      <c r="L24" s="93"/>
      <c r="M24" s="37"/>
      <c r="N24" s="37"/>
      <c r="O24" s="37"/>
      <c r="P24" s="36"/>
      <c r="Q24" s="58" t="s">
        <v>257</v>
      </c>
      <c r="R24" s="54">
        <f t="shared" si="0"/>
        <v>1</v>
      </c>
      <c r="S24" s="25"/>
      <c r="T24" s="55"/>
      <c r="U24" s="56"/>
      <c r="V24" s="28">
        <f t="shared" si="3"/>
        <v>1</v>
      </c>
      <c r="W24" s="23" t="s">
        <v>277</v>
      </c>
      <c r="X24" s="21">
        <f t="shared" si="1"/>
        <v>5</v>
      </c>
      <c r="Y24" s="25"/>
      <c r="Z24" s="55"/>
      <c r="AA24" s="56"/>
      <c r="AB24" s="28">
        <f t="shared" si="4"/>
        <v>5</v>
      </c>
      <c r="AC24" s="23" t="s">
        <v>247</v>
      </c>
      <c r="AD24" s="21">
        <f t="shared" si="2"/>
        <v>5</v>
      </c>
      <c r="AE24" s="25"/>
      <c r="AF24" s="55"/>
      <c r="AG24" s="56"/>
      <c r="AH24" s="28">
        <f t="shared" si="5"/>
        <v>5</v>
      </c>
      <c r="AI24" s="35"/>
      <c r="AJ24" s="59"/>
      <c r="AK24" s="59"/>
      <c r="AL24" s="59"/>
      <c r="AM24" s="59"/>
      <c r="AN24" s="59"/>
      <c r="AO24" s="59"/>
    </row>
    <row r="25" spans="1:41" customFormat="1" ht="17.25" thickTop="1">
      <c r="A25" s="79"/>
      <c r="B25" s="43" t="s">
        <v>319</v>
      </c>
      <c r="C25" s="108" t="s">
        <v>326</v>
      </c>
      <c r="D25" s="152"/>
      <c r="E25" s="152"/>
      <c r="F25" s="152"/>
      <c r="G25" s="152"/>
      <c r="H25" s="152"/>
      <c r="I25" s="152"/>
      <c r="J25" s="152"/>
      <c r="K25" s="152"/>
      <c r="L25" s="109"/>
      <c r="M25" s="80"/>
      <c r="N25" s="80"/>
      <c r="O25" s="80"/>
      <c r="P25" s="35"/>
      <c r="Q25" s="58" t="s">
        <v>258</v>
      </c>
      <c r="R25" s="54">
        <f t="shared" si="0"/>
        <v>25</v>
      </c>
      <c r="S25" s="25"/>
      <c r="T25" s="55">
        <v>55</v>
      </c>
      <c r="U25" s="56"/>
      <c r="V25" s="28">
        <f t="shared" si="3"/>
        <v>80</v>
      </c>
      <c r="W25" s="23" t="s">
        <v>278</v>
      </c>
      <c r="X25" s="21">
        <f t="shared" si="1"/>
        <v>15</v>
      </c>
      <c r="Y25" s="25"/>
      <c r="Z25" s="55"/>
      <c r="AA25" s="56"/>
      <c r="AB25" s="28">
        <f t="shared" si="4"/>
        <v>15</v>
      </c>
      <c r="AC25" s="23" t="s">
        <v>248</v>
      </c>
      <c r="AD25" s="21">
        <f t="shared" si="2"/>
        <v>5</v>
      </c>
      <c r="AE25" s="25"/>
      <c r="AF25" s="55"/>
      <c r="AG25" s="56"/>
      <c r="AH25" s="28">
        <f t="shared" si="5"/>
        <v>5</v>
      </c>
      <c r="AI25" s="35"/>
      <c r="AJ25" s="59"/>
      <c r="AK25" s="59"/>
      <c r="AL25" s="59"/>
      <c r="AM25" s="59"/>
      <c r="AN25" s="59"/>
      <c r="AO25" s="59"/>
    </row>
    <row r="26" spans="1:41" customFormat="1">
      <c r="A26" s="37"/>
      <c r="B26" s="43" t="s">
        <v>98</v>
      </c>
      <c r="C26" s="153" t="s">
        <v>327</v>
      </c>
      <c r="D26" s="154"/>
      <c r="E26" s="154"/>
      <c r="F26" s="154"/>
      <c r="G26" s="154"/>
      <c r="H26" s="154"/>
      <c r="I26" s="154"/>
      <c r="J26" s="154"/>
      <c r="K26" s="154"/>
      <c r="L26" s="155"/>
      <c r="M26" s="80"/>
      <c r="N26" s="80"/>
      <c r="O26" s="80"/>
      <c r="P26" s="35"/>
      <c r="Q26" s="58" t="s">
        <v>259</v>
      </c>
      <c r="R26" s="54">
        <f t="shared" si="0"/>
        <v>25</v>
      </c>
      <c r="S26" s="25"/>
      <c r="T26" s="55"/>
      <c r="U26" s="56"/>
      <c r="V26" s="28">
        <f t="shared" si="3"/>
        <v>25</v>
      </c>
      <c r="W26" s="23" t="s">
        <v>279</v>
      </c>
      <c r="X26" s="21">
        <f t="shared" si="1"/>
        <v>5</v>
      </c>
      <c r="Y26" s="25"/>
      <c r="Z26" s="55"/>
      <c r="AA26" s="56"/>
      <c r="AB26" s="28">
        <f t="shared" si="4"/>
        <v>5</v>
      </c>
      <c r="AC26" s="23" t="s">
        <v>249</v>
      </c>
      <c r="AD26" s="21">
        <f t="shared" si="2"/>
        <v>5</v>
      </c>
      <c r="AE26" s="25"/>
      <c r="AF26" s="55"/>
      <c r="AG26" s="56"/>
      <c r="AH26" s="28">
        <f t="shared" si="5"/>
        <v>5</v>
      </c>
      <c r="AI26" s="35"/>
      <c r="AJ26" s="59"/>
      <c r="AK26" s="59"/>
      <c r="AL26" s="59"/>
      <c r="AM26" s="59"/>
      <c r="AN26" s="59"/>
      <c r="AO26" s="59"/>
    </row>
    <row r="27" spans="1:41" customFormat="1">
      <c r="A27" s="37"/>
      <c r="B27" s="43" t="s">
        <v>99</v>
      </c>
      <c r="C27" s="156"/>
      <c r="D27" s="157"/>
      <c r="E27" s="157"/>
      <c r="F27" s="157"/>
      <c r="G27" s="157"/>
      <c r="H27" s="157"/>
      <c r="I27" s="157"/>
      <c r="J27" s="157"/>
      <c r="K27" s="157"/>
      <c r="L27" s="158"/>
      <c r="M27" s="80"/>
      <c r="N27" s="80"/>
      <c r="O27" s="80"/>
      <c r="P27" s="35"/>
      <c r="Q27" s="58" t="s">
        <v>260</v>
      </c>
      <c r="R27" s="54">
        <f t="shared" si="0"/>
        <v>40</v>
      </c>
      <c r="S27" s="25"/>
      <c r="T27" s="55">
        <v>40</v>
      </c>
      <c r="U27" s="56"/>
      <c r="V27" s="28">
        <f t="shared" si="3"/>
        <v>80</v>
      </c>
      <c r="W27" s="23" t="s">
        <v>280</v>
      </c>
      <c r="X27" s="21">
        <f t="shared" si="1"/>
        <v>1</v>
      </c>
      <c r="Y27" s="25"/>
      <c r="Z27" s="55"/>
      <c r="AA27" s="56"/>
      <c r="AB27" s="28">
        <f t="shared" si="4"/>
        <v>1</v>
      </c>
      <c r="AC27" s="23" t="s">
        <v>250</v>
      </c>
      <c r="AD27" s="21">
        <f t="shared" si="2"/>
        <v>5</v>
      </c>
      <c r="AE27" s="25"/>
      <c r="AF27" s="55"/>
      <c r="AG27" s="56"/>
      <c r="AH27" s="28">
        <f t="shared" si="5"/>
        <v>5</v>
      </c>
      <c r="AI27" s="35"/>
      <c r="AJ27" s="59"/>
      <c r="AK27" s="59"/>
      <c r="AL27" s="59"/>
      <c r="AM27" s="59"/>
      <c r="AN27" s="59"/>
      <c r="AO27" s="59"/>
    </row>
    <row r="28" spans="1:41" customFormat="1">
      <c r="A28" s="37"/>
      <c r="B28" s="43" t="s">
        <v>100</v>
      </c>
      <c r="C28" s="156"/>
      <c r="D28" s="157"/>
      <c r="E28" s="157"/>
      <c r="F28" s="157"/>
      <c r="G28" s="157"/>
      <c r="H28" s="157"/>
      <c r="I28" s="157"/>
      <c r="J28" s="157"/>
      <c r="K28" s="157"/>
      <c r="L28" s="158"/>
      <c r="M28" s="80"/>
      <c r="N28" s="80"/>
      <c r="O28" s="80"/>
      <c r="P28" s="35"/>
      <c r="Q28" s="58" t="s">
        <v>261</v>
      </c>
      <c r="R28" s="54">
        <f t="shared" si="0"/>
        <v>25</v>
      </c>
      <c r="S28" s="25"/>
      <c r="T28" s="55"/>
      <c r="U28" s="56"/>
      <c r="V28" s="28">
        <f t="shared" si="3"/>
        <v>25</v>
      </c>
      <c r="W28" s="23" t="s">
        <v>281</v>
      </c>
      <c r="X28" s="21">
        <f t="shared" si="1"/>
        <v>20</v>
      </c>
      <c r="Y28" s="25"/>
      <c r="Z28" s="55"/>
      <c r="AA28" s="56"/>
      <c r="AB28" s="28">
        <f t="shared" si="4"/>
        <v>20</v>
      </c>
      <c r="AC28" s="23" t="s">
        <v>294</v>
      </c>
      <c r="AD28" s="21">
        <f t="shared" si="2"/>
        <v>1</v>
      </c>
      <c r="AE28" s="25"/>
      <c r="AF28" s="55"/>
      <c r="AG28" s="56"/>
      <c r="AH28" s="28">
        <f t="shared" si="5"/>
        <v>1</v>
      </c>
      <c r="AI28" s="35"/>
      <c r="AJ28" s="59"/>
      <c r="AK28" s="59"/>
      <c r="AL28" s="59"/>
      <c r="AM28" s="59"/>
      <c r="AN28" s="59"/>
      <c r="AO28" s="59"/>
    </row>
    <row r="29" spans="1:41" customFormat="1">
      <c r="A29" s="37"/>
      <c r="B29" s="43" t="s">
        <v>101</v>
      </c>
      <c r="C29" s="156"/>
      <c r="D29" s="157"/>
      <c r="E29" s="157"/>
      <c r="F29" s="157"/>
      <c r="G29" s="157"/>
      <c r="H29" s="157"/>
      <c r="I29" s="157"/>
      <c r="J29" s="157"/>
      <c r="K29" s="157"/>
      <c r="L29" s="158"/>
      <c r="M29" s="80"/>
      <c r="N29" s="80"/>
      <c r="O29" s="80"/>
      <c r="P29" s="35"/>
      <c r="Q29" s="58" t="s">
        <v>262</v>
      </c>
      <c r="R29" s="54">
        <f t="shared" si="0"/>
        <v>15</v>
      </c>
      <c r="S29" s="25"/>
      <c r="T29" s="55"/>
      <c r="U29" s="56"/>
      <c r="V29" s="28">
        <f t="shared" si="3"/>
        <v>15</v>
      </c>
      <c r="W29" s="23" t="s">
        <v>282</v>
      </c>
      <c r="X29" s="21">
        <f t="shared" si="1"/>
        <v>25</v>
      </c>
      <c r="Y29" s="25"/>
      <c r="Z29" s="55"/>
      <c r="AA29" s="56"/>
      <c r="AB29" s="28">
        <f t="shared" si="4"/>
        <v>25</v>
      </c>
      <c r="AC29" s="23" t="s">
        <v>295</v>
      </c>
      <c r="AD29" s="21">
        <f t="shared" si="2"/>
        <v>50</v>
      </c>
      <c r="AE29" s="25"/>
      <c r="AF29" s="55"/>
      <c r="AG29" s="56"/>
      <c r="AH29" s="28">
        <f t="shared" si="5"/>
        <v>50</v>
      </c>
      <c r="AI29" s="35"/>
      <c r="AJ29" s="59"/>
      <c r="AK29" s="59"/>
      <c r="AL29" s="59"/>
      <c r="AM29" s="59"/>
      <c r="AN29" s="59"/>
      <c r="AO29" s="59"/>
    </row>
    <row r="30" spans="1:41" customFormat="1">
      <c r="A30" s="79"/>
      <c r="B30" s="43" t="s">
        <v>102</v>
      </c>
      <c r="C30" s="156"/>
      <c r="D30" s="157"/>
      <c r="E30" s="157"/>
      <c r="F30" s="157"/>
      <c r="G30" s="157"/>
      <c r="H30" s="157"/>
      <c r="I30" s="157"/>
      <c r="J30" s="157"/>
      <c r="K30" s="157"/>
      <c r="L30" s="158"/>
      <c r="M30" s="80"/>
      <c r="N30" s="80"/>
      <c r="O30" s="80"/>
      <c r="P30" s="35"/>
      <c r="Q30" s="58" t="s">
        <v>312</v>
      </c>
      <c r="R30" s="54">
        <f t="shared" si="0"/>
        <v>40</v>
      </c>
      <c r="S30" s="25"/>
      <c r="T30" s="55"/>
      <c r="U30" s="56"/>
      <c r="V30" s="28">
        <f t="shared" si="3"/>
        <v>40</v>
      </c>
      <c r="W30" s="23" t="s">
        <v>283</v>
      </c>
      <c r="X30" s="21">
        <f t="shared" si="1"/>
        <v>5</v>
      </c>
      <c r="Y30" s="25"/>
      <c r="Z30" s="55"/>
      <c r="AA30" s="56"/>
      <c r="AB30" s="28">
        <f t="shared" si="4"/>
        <v>5</v>
      </c>
      <c r="AC30" s="23" t="s">
        <v>296</v>
      </c>
      <c r="AD30" s="21">
        <f t="shared" si="2"/>
        <v>1</v>
      </c>
      <c r="AE30" s="25"/>
      <c r="AF30" s="55"/>
      <c r="AG30" s="56"/>
      <c r="AH30" s="28">
        <f t="shared" si="5"/>
        <v>1</v>
      </c>
      <c r="AI30" s="35"/>
      <c r="AJ30" s="59"/>
      <c r="AK30" s="59"/>
      <c r="AL30" s="59"/>
      <c r="AM30" s="59"/>
      <c r="AN30" s="59"/>
      <c r="AO30" s="59"/>
    </row>
    <row r="31" spans="1:41" customFormat="1">
      <c r="A31" s="79"/>
      <c r="B31" s="43" t="s">
        <v>103</v>
      </c>
      <c r="C31" s="156"/>
      <c r="D31" s="157"/>
      <c r="E31" s="157"/>
      <c r="F31" s="157"/>
      <c r="G31" s="157"/>
      <c r="H31" s="157"/>
      <c r="I31" s="157"/>
      <c r="J31" s="157"/>
      <c r="K31" s="157"/>
      <c r="L31" s="158"/>
      <c r="M31" s="80"/>
      <c r="N31" s="80"/>
      <c r="O31" s="80"/>
      <c r="P31" s="35"/>
      <c r="Q31" s="58" t="s">
        <v>313</v>
      </c>
      <c r="R31" s="54">
        <f t="shared" si="0"/>
        <v>1</v>
      </c>
      <c r="S31" s="25">
        <v>88</v>
      </c>
      <c r="T31" s="55"/>
      <c r="U31" s="56"/>
      <c r="V31" s="28">
        <f t="shared" si="3"/>
        <v>89</v>
      </c>
      <c r="W31" s="23" t="s">
        <v>243</v>
      </c>
      <c r="X31" s="21">
        <f t="shared" si="1"/>
        <v>5</v>
      </c>
      <c r="Y31" s="25"/>
      <c r="Z31" s="55"/>
      <c r="AA31" s="56"/>
      <c r="AB31" s="28">
        <f t="shared" si="4"/>
        <v>5</v>
      </c>
      <c r="AC31" s="23" t="s">
        <v>297</v>
      </c>
      <c r="AD31" s="21">
        <f t="shared" si="2"/>
        <v>1</v>
      </c>
      <c r="AE31" s="25"/>
      <c r="AF31" s="55"/>
      <c r="AG31" s="56"/>
      <c r="AH31" s="28">
        <f t="shared" si="5"/>
        <v>1</v>
      </c>
      <c r="AI31" s="35"/>
      <c r="AJ31" s="59"/>
      <c r="AK31" s="59"/>
      <c r="AL31" s="59"/>
      <c r="AM31" s="59"/>
      <c r="AN31" s="59"/>
      <c r="AO31" s="59"/>
    </row>
    <row r="32" spans="1:41" customFormat="1">
      <c r="A32" s="79"/>
      <c r="B32" s="43" t="s">
        <v>104</v>
      </c>
      <c r="C32" s="156"/>
      <c r="D32" s="157"/>
      <c r="E32" s="157"/>
      <c r="F32" s="157"/>
      <c r="G32" s="157"/>
      <c r="H32" s="157"/>
      <c r="I32" s="157"/>
      <c r="J32" s="157"/>
      <c r="K32" s="157"/>
      <c r="L32" s="158"/>
      <c r="M32" s="80"/>
      <c r="N32" s="80"/>
      <c r="O32" s="80"/>
      <c r="P32" s="35"/>
      <c r="Q32" s="58" t="s">
        <v>240</v>
      </c>
      <c r="R32" s="54">
        <f t="shared" si="0"/>
        <v>1</v>
      </c>
      <c r="S32" s="25"/>
      <c r="T32" s="55"/>
      <c r="U32" s="56"/>
      <c r="V32" s="28">
        <f t="shared" si="3"/>
        <v>1</v>
      </c>
      <c r="W32" s="23" t="s">
        <v>244</v>
      </c>
      <c r="X32" s="21">
        <f t="shared" si="1"/>
        <v>5</v>
      </c>
      <c r="Y32" s="25"/>
      <c r="Z32" s="55"/>
      <c r="AA32" s="56"/>
      <c r="AB32" s="28">
        <f t="shared" si="4"/>
        <v>5</v>
      </c>
      <c r="AC32" s="23" t="s">
        <v>298</v>
      </c>
      <c r="AD32" s="21">
        <f t="shared" si="2"/>
        <v>1</v>
      </c>
      <c r="AE32" s="25"/>
      <c r="AF32" s="55"/>
      <c r="AG32" s="56"/>
      <c r="AH32" s="28">
        <f t="shared" si="5"/>
        <v>1</v>
      </c>
      <c r="AI32" s="35"/>
      <c r="AJ32" s="59"/>
      <c r="AK32" s="59"/>
      <c r="AL32" s="59"/>
      <c r="AM32" s="59"/>
      <c r="AN32" s="59"/>
      <c r="AO32" s="59"/>
    </row>
    <row r="33" spans="1:41" customFormat="1">
      <c r="A33" s="79"/>
      <c r="B33" s="43" t="s">
        <v>150</v>
      </c>
      <c r="C33" s="156"/>
      <c r="D33" s="157"/>
      <c r="E33" s="157"/>
      <c r="F33" s="157"/>
      <c r="G33" s="157"/>
      <c r="H33" s="157"/>
      <c r="I33" s="157"/>
      <c r="J33" s="157"/>
      <c r="K33" s="157"/>
      <c r="L33" s="158"/>
      <c r="M33" s="80"/>
      <c r="N33" s="80"/>
      <c r="O33" s="80"/>
      <c r="P33" s="35"/>
      <c r="Q33" s="58" t="s">
        <v>241</v>
      </c>
      <c r="R33" s="54">
        <f t="shared" si="0"/>
        <v>1</v>
      </c>
      <c r="S33" s="25"/>
      <c r="T33" s="55"/>
      <c r="U33" s="56"/>
      <c r="V33" s="28">
        <f t="shared" si="3"/>
        <v>1</v>
      </c>
      <c r="W33" s="23" t="s">
        <v>245</v>
      </c>
      <c r="X33" s="21">
        <f t="shared" si="1"/>
        <v>5</v>
      </c>
      <c r="Y33" s="25"/>
      <c r="Z33" s="55"/>
      <c r="AA33" s="56"/>
      <c r="AB33" s="28">
        <f t="shared" si="4"/>
        <v>5</v>
      </c>
      <c r="AC33" s="23" t="s">
        <v>299</v>
      </c>
      <c r="AD33" s="21">
        <f t="shared" si="2"/>
        <v>10</v>
      </c>
      <c r="AE33" s="25"/>
      <c r="AF33" s="55"/>
      <c r="AG33" s="56"/>
      <c r="AH33" s="28">
        <f t="shared" si="5"/>
        <v>10</v>
      </c>
      <c r="AI33" s="35"/>
      <c r="AJ33" s="59"/>
      <c r="AK33" s="59"/>
      <c r="AL33" s="59"/>
      <c r="AM33" s="59"/>
      <c r="AN33" s="59"/>
      <c r="AO33" s="59"/>
    </row>
    <row r="34" spans="1:41" customFormat="1">
      <c r="A34" s="79"/>
      <c r="B34" s="43" t="s">
        <v>151</v>
      </c>
      <c r="C34" s="156"/>
      <c r="D34" s="157"/>
      <c r="E34" s="157"/>
      <c r="F34" s="157"/>
      <c r="G34" s="157"/>
      <c r="H34" s="157"/>
      <c r="I34" s="157"/>
      <c r="J34" s="157"/>
      <c r="K34" s="157"/>
      <c r="L34" s="158"/>
      <c r="M34" s="80"/>
      <c r="N34" s="80"/>
      <c r="O34" s="80"/>
      <c r="P34" s="35"/>
      <c r="Q34" s="58" t="s">
        <v>242</v>
      </c>
      <c r="R34" s="54">
        <f>IF(ISBLANK($Q34),"",INDEX(기능테이블,MATCH($Q34,기능,0),2))</f>
        <v>1</v>
      </c>
      <c r="S34" s="25"/>
      <c r="T34" s="55"/>
      <c r="U34" s="56"/>
      <c r="V34" s="28">
        <f>IF(ISBLANK(Q34),"",SUM(R34:U34))</f>
        <v>1</v>
      </c>
      <c r="W34" s="23" t="s">
        <v>246</v>
      </c>
      <c r="X34" s="21">
        <f>IF(ISBLANK($W34),"",INDEX(기능테이블,MATCH($W34,기능,0),2))</f>
        <v>5</v>
      </c>
      <c r="Y34" s="25"/>
      <c r="Z34" s="55"/>
      <c r="AA34" s="56"/>
      <c r="AB34" s="28">
        <f>IF(ISBLANK(W34),"",SUM(X34:AA34))</f>
        <v>5</v>
      </c>
      <c r="AC34" s="23" t="s">
        <v>300</v>
      </c>
      <c r="AD34" s="21">
        <f>IF(ISBLANK($AC34),"",INDEX(기능테이블,MATCH($AC34,기능,0),2))</f>
        <v>1</v>
      </c>
      <c r="AE34" s="25"/>
      <c r="AF34" s="55"/>
      <c r="AG34" s="56"/>
      <c r="AH34" s="28">
        <f>IF(ISBLANK(AC34),"",SUM(AD34:AG34))</f>
        <v>1</v>
      </c>
      <c r="AI34" s="35"/>
      <c r="AJ34" s="59"/>
      <c r="AK34" s="59"/>
      <c r="AL34" s="59"/>
      <c r="AM34" s="59"/>
      <c r="AN34" s="59"/>
      <c r="AO34" s="59"/>
    </row>
    <row r="35" spans="1:41" customFormat="1">
      <c r="A35" s="79"/>
      <c r="B35" s="43" t="s">
        <v>152</v>
      </c>
      <c r="C35" s="156"/>
      <c r="D35" s="157"/>
      <c r="E35" s="157"/>
      <c r="F35" s="157"/>
      <c r="G35" s="157"/>
      <c r="H35" s="157"/>
      <c r="I35" s="157"/>
      <c r="J35" s="157"/>
      <c r="K35" s="157"/>
      <c r="L35" s="158"/>
      <c r="M35" s="80"/>
      <c r="N35" s="80"/>
      <c r="O35" s="80"/>
      <c r="P35" s="35"/>
      <c r="Q35" s="58" t="s">
        <v>263</v>
      </c>
      <c r="R35" s="54">
        <f t="shared" si="0"/>
        <v>1</v>
      </c>
      <c r="S35" s="25"/>
      <c r="T35" s="55"/>
      <c r="U35" s="56"/>
      <c r="V35" s="28">
        <f t="shared" ref="V35:V39" si="6">IF(ISBLANK(Q35),"",SUM(R35:U35))</f>
        <v>1</v>
      </c>
      <c r="W35" s="23" t="s">
        <v>284</v>
      </c>
      <c r="X35" s="21">
        <f t="shared" si="1"/>
        <v>5</v>
      </c>
      <c r="Y35" s="25"/>
      <c r="Z35" s="55"/>
      <c r="AA35" s="56"/>
      <c r="AB35" s="28">
        <f t="shared" ref="AB35:AB39" si="7">IF(ISBLANK(W35),"",SUM(X35:AA35))</f>
        <v>5</v>
      </c>
      <c r="AC35" s="23" t="s">
        <v>307</v>
      </c>
      <c r="AD35" s="21">
        <f t="shared" si="2"/>
        <v>0</v>
      </c>
      <c r="AE35" s="25"/>
      <c r="AF35" s="55"/>
      <c r="AG35" s="56"/>
      <c r="AH35" s="28">
        <f t="shared" ref="AH35:AH38" si="8">IF(ISBLANK(AC35),"",SUM(AD35:AG35))</f>
        <v>0</v>
      </c>
      <c r="AI35" s="35"/>
      <c r="AJ35" s="59"/>
      <c r="AK35" s="59"/>
      <c r="AL35" s="59"/>
      <c r="AM35" s="59"/>
      <c r="AN35" s="59"/>
      <c r="AO35" s="59"/>
    </row>
    <row r="36" spans="1:41" customFormat="1">
      <c r="A36" s="79"/>
      <c r="B36" s="43" t="s">
        <v>153</v>
      </c>
      <c r="C36" s="156"/>
      <c r="D36" s="157"/>
      <c r="E36" s="157"/>
      <c r="F36" s="157"/>
      <c r="G36" s="157"/>
      <c r="H36" s="157"/>
      <c r="I36" s="157"/>
      <c r="J36" s="157"/>
      <c r="K36" s="157"/>
      <c r="L36" s="158"/>
      <c r="M36" s="80"/>
      <c r="N36" s="80"/>
      <c r="O36" s="80"/>
      <c r="P36" s="35"/>
      <c r="Q36" s="58" t="s">
        <v>264</v>
      </c>
      <c r="R36" s="54">
        <f t="shared" si="0"/>
        <v>10</v>
      </c>
      <c r="S36" s="25"/>
      <c r="T36" s="55"/>
      <c r="U36" s="56"/>
      <c r="V36" s="28">
        <f t="shared" si="6"/>
        <v>10</v>
      </c>
      <c r="W36" s="23" t="s">
        <v>316</v>
      </c>
      <c r="X36" s="21">
        <f t="shared" si="1"/>
        <v>20</v>
      </c>
      <c r="Y36" s="25"/>
      <c r="Z36" s="55">
        <v>3</v>
      </c>
      <c r="AA36" s="56"/>
      <c r="AB36" s="28">
        <f t="shared" si="7"/>
        <v>23</v>
      </c>
      <c r="AC36" s="23" t="s">
        <v>301</v>
      </c>
      <c r="AD36" s="21">
        <f t="shared" si="2"/>
        <v>15</v>
      </c>
      <c r="AE36" s="25"/>
      <c r="AF36" s="55"/>
      <c r="AG36" s="56"/>
      <c r="AH36" s="28">
        <f t="shared" si="8"/>
        <v>15</v>
      </c>
      <c r="AI36" s="35"/>
      <c r="AJ36" s="59"/>
      <c r="AK36" s="59"/>
      <c r="AL36" s="59"/>
      <c r="AM36" s="59"/>
      <c r="AN36" s="59"/>
      <c r="AO36" s="59"/>
    </row>
    <row r="37" spans="1:41" customFormat="1">
      <c r="A37" s="79"/>
      <c r="B37" s="43" t="s">
        <v>154</v>
      </c>
      <c r="C37" s="156"/>
      <c r="D37" s="157"/>
      <c r="E37" s="157"/>
      <c r="F37" s="157"/>
      <c r="G37" s="157"/>
      <c r="H37" s="157"/>
      <c r="I37" s="157"/>
      <c r="J37" s="157"/>
      <c r="K37" s="157"/>
      <c r="L37" s="158"/>
      <c r="M37" s="80"/>
      <c r="N37" s="80"/>
      <c r="O37" s="80"/>
      <c r="P37" s="35"/>
      <c r="Q37" s="58" t="s">
        <v>265</v>
      </c>
      <c r="R37" s="54">
        <f t="shared" si="0"/>
        <v>10</v>
      </c>
      <c r="S37" s="25"/>
      <c r="T37" s="55"/>
      <c r="U37" s="56"/>
      <c r="V37" s="28">
        <f t="shared" si="6"/>
        <v>10</v>
      </c>
      <c r="W37" s="23" t="s">
        <v>323</v>
      </c>
      <c r="X37" s="21">
        <f t="shared" si="1"/>
        <v>20</v>
      </c>
      <c r="Y37" s="25"/>
      <c r="Z37" s="55"/>
      <c r="AA37" s="56"/>
      <c r="AB37" s="28">
        <f t="shared" si="7"/>
        <v>20</v>
      </c>
      <c r="AC37" s="23" t="s">
        <v>302</v>
      </c>
      <c r="AD37" s="21">
        <f t="shared" si="2"/>
        <v>25</v>
      </c>
      <c r="AE37" s="25"/>
      <c r="AF37" s="55"/>
      <c r="AG37" s="56"/>
      <c r="AH37" s="28">
        <f t="shared" si="8"/>
        <v>25</v>
      </c>
      <c r="AI37" s="35"/>
      <c r="AJ37" s="59"/>
      <c r="AK37" s="59"/>
      <c r="AL37" s="59"/>
      <c r="AM37" s="59"/>
      <c r="AN37" s="59"/>
      <c r="AO37" s="59"/>
    </row>
    <row r="38" spans="1:41" customFormat="1">
      <c r="A38" s="79"/>
      <c r="B38" s="43" t="s">
        <v>155</v>
      </c>
      <c r="C38" s="156"/>
      <c r="D38" s="157"/>
      <c r="E38" s="157"/>
      <c r="F38" s="157"/>
      <c r="G38" s="157"/>
      <c r="H38" s="157"/>
      <c r="I38" s="157"/>
      <c r="J38" s="157"/>
      <c r="K38" s="157"/>
      <c r="L38" s="158"/>
      <c r="M38" s="80"/>
      <c r="N38" s="80"/>
      <c r="O38" s="80"/>
      <c r="P38" s="35"/>
      <c r="Q38" s="58" t="s">
        <v>266</v>
      </c>
      <c r="R38" s="54">
        <f t="shared" si="0"/>
        <v>25</v>
      </c>
      <c r="S38" s="25">
        <v>64</v>
      </c>
      <c r="T38" s="55"/>
      <c r="U38" s="56"/>
      <c r="V38" s="28">
        <f t="shared" si="6"/>
        <v>89</v>
      </c>
      <c r="W38" s="23" t="s">
        <v>324</v>
      </c>
      <c r="X38" s="21">
        <f t="shared" si="1"/>
        <v>20</v>
      </c>
      <c r="Y38" s="25"/>
      <c r="Z38" s="55"/>
      <c r="AA38" s="56"/>
      <c r="AB38" s="28">
        <f t="shared" si="7"/>
        <v>20</v>
      </c>
      <c r="AC38" s="23" t="s">
        <v>303</v>
      </c>
      <c r="AD38" s="21">
        <f t="shared" si="2"/>
        <v>1</v>
      </c>
      <c r="AE38" s="25"/>
      <c r="AF38" s="55"/>
      <c r="AG38" s="56"/>
      <c r="AH38" s="28">
        <f t="shared" si="8"/>
        <v>1</v>
      </c>
      <c r="AI38" s="35"/>
      <c r="AJ38" s="59"/>
      <c r="AK38" s="59"/>
      <c r="AL38" s="59"/>
      <c r="AM38" s="59"/>
      <c r="AN38" s="59"/>
      <c r="AO38" s="59"/>
    </row>
    <row r="39" spans="1:41" customFormat="1">
      <c r="A39" s="79"/>
      <c r="B39" s="43" t="s">
        <v>156</v>
      </c>
      <c r="C39" s="156"/>
      <c r="D39" s="157"/>
      <c r="E39" s="157"/>
      <c r="F39" s="157"/>
      <c r="G39" s="157"/>
      <c r="H39" s="157"/>
      <c r="I39" s="157"/>
      <c r="J39" s="157"/>
      <c r="K39" s="157"/>
      <c r="L39" s="158"/>
      <c r="M39" s="80"/>
      <c r="N39" s="80"/>
      <c r="O39" s="80"/>
      <c r="P39" s="35"/>
      <c r="Q39" s="58" t="s">
        <v>267</v>
      </c>
      <c r="R39" s="54">
        <f t="shared" si="0"/>
        <v>5</v>
      </c>
      <c r="S39" s="25"/>
      <c r="T39" s="55"/>
      <c r="U39" s="56"/>
      <c r="V39" s="28">
        <f t="shared" si="6"/>
        <v>5</v>
      </c>
      <c r="W39" s="23" t="s">
        <v>325</v>
      </c>
      <c r="X39" s="21">
        <f t="shared" si="1"/>
        <v>20</v>
      </c>
      <c r="Y39" s="25"/>
      <c r="Z39" s="55"/>
      <c r="AA39" s="56"/>
      <c r="AB39" s="28">
        <f t="shared" si="7"/>
        <v>20</v>
      </c>
      <c r="AC39" s="23" t="s">
        <v>304</v>
      </c>
      <c r="AD39" s="21">
        <f t="shared" si="2"/>
        <v>22</v>
      </c>
      <c r="AE39" s="25"/>
      <c r="AF39" s="55"/>
      <c r="AG39" s="56"/>
      <c r="AH39" s="28">
        <f t="shared" ref="AH39" si="9">IF(ISBLANK(AC39),"",SUM(AD39:AG39))</f>
        <v>22</v>
      </c>
      <c r="AI39" s="35"/>
      <c r="AJ39" s="59"/>
      <c r="AK39" s="59"/>
      <c r="AL39" s="59"/>
      <c r="AM39" s="59"/>
      <c r="AN39" s="59"/>
      <c r="AO39" s="59"/>
    </row>
    <row r="40" spans="1:41" customFormat="1">
      <c r="A40" s="79"/>
      <c r="B40" s="43" t="s">
        <v>157</v>
      </c>
      <c r="C40" s="159"/>
      <c r="D40" s="160"/>
      <c r="E40" s="160"/>
      <c r="F40" s="160"/>
      <c r="G40" s="160"/>
      <c r="H40" s="160"/>
      <c r="I40" s="160"/>
      <c r="J40" s="160"/>
      <c r="K40" s="160"/>
      <c r="L40" s="161"/>
      <c r="M40" s="80"/>
      <c r="N40" s="80"/>
      <c r="O40" s="80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59"/>
      <c r="AK40" s="59"/>
      <c r="AL40" s="59"/>
      <c r="AM40" s="59"/>
      <c r="AN40" s="59"/>
      <c r="AO40" s="59"/>
    </row>
    <row r="41" spans="1:41" customForma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59"/>
      <c r="AK41" s="59"/>
      <c r="AL41" s="59"/>
      <c r="AM41" s="59"/>
      <c r="AN41" s="59"/>
      <c r="AO41" s="59"/>
    </row>
    <row r="42" spans="1:41" customForma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59"/>
      <c r="AK42" s="59"/>
      <c r="AL42" s="59"/>
      <c r="AM42" s="59"/>
      <c r="AN42" s="59"/>
      <c r="AO42" s="59"/>
    </row>
    <row r="43" spans="1:41" customForma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59"/>
      <c r="AK43" s="59"/>
      <c r="AL43" s="59"/>
      <c r="AM43" s="59"/>
      <c r="AN43" s="59"/>
      <c r="AO43" s="59"/>
    </row>
    <row r="52" spans="9:18">
      <c r="I52" s="90"/>
      <c r="R52" s="60"/>
    </row>
  </sheetData>
  <mergeCells count="24">
    <mergeCell ref="B22:C22"/>
    <mergeCell ref="Q6:R6"/>
    <mergeCell ref="Q4:R4"/>
    <mergeCell ref="S14:U14"/>
    <mergeCell ref="Q12:R12"/>
    <mergeCell ref="B4:C4"/>
    <mergeCell ref="B15:C15"/>
    <mergeCell ref="B9:C9"/>
    <mergeCell ref="S7:T7"/>
    <mergeCell ref="S8:T8"/>
    <mergeCell ref="S9:T9"/>
    <mergeCell ref="B2:N2"/>
    <mergeCell ref="AE14:AG14"/>
    <mergeCell ref="Y14:AA14"/>
    <mergeCell ref="S10:T10"/>
    <mergeCell ref="C25:L25"/>
    <mergeCell ref="C26:L40"/>
    <mergeCell ref="L6:N6"/>
    <mergeCell ref="L7:N13"/>
    <mergeCell ref="S6:T6"/>
    <mergeCell ref="C24:D24"/>
    <mergeCell ref="E24:L24"/>
    <mergeCell ref="H12:J12"/>
    <mergeCell ref="H11:J11"/>
  </mergeCells>
  <phoneticPr fontId="1" type="noConversion"/>
  <conditionalFormatting sqref="F12">
    <cfRule type="containsText" dxfId="11" priority="28" operator="containsText" text="가사">
      <formula>NOT(ISERROR(SEARCH("가사",F12)))</formula>
    </cfRule>
    <cfRule type="containsText" dxfId="10" priority="29" operator="containsText" text="빈사">
      <formula>NOT(ISERROR(SEARCH("빈사",F12)))</formula>
    </cfRule>
    <cfRule type="containsText" dxfId="9" priority="30" operator="containsText" text="위험">
      <formula>NOT(ISERROR(SEARCH("위험",F12)))</formula>
    </cfRule>
    <cfRule type="containsText" dxfId="8" priority="31" operator="containsText" text="힘듬">
      <formula>NOT(ISERROR(SEARCH("힘듬",F12)))</formula>
    </cfRule>
    <cfRule type="containsText" dxfId="7" priority="32" operator="containsText" text="피곤">
      <formula>NOT(ISERROR(SEARCH("피곤",F12)))</formula>
    </cfRule>
    <cfRule type="containsText" dxfId="6" priority="33" operator="containsText" text="보통">
      <formula>NOT(ISERROR(SEARCH("보통",F12)))</formula>
    </cfRule>
    <cfRule type="containsText" dxfId="5" priority="34" operator="containsText" text="건강">
      <formula>NOT(ISERROR(SEARCH("건강",F12)))</formula>
    </cfRule>
    <cfRule type="containsText" dxfId="4" priority="35" operator="containsText" text="완전체">
      <formula>NOT(ISERROR(SEARCH("완전체",F12)))</formula>
    </cfRule>
  </conditionalFormatting>
  <conditionalFormatting sqref="B18:I18">
    <cfRule type="cellIs" dxfId="3" priority="27" operator="greaterThanOrEqual">
      <formula>16</formula>
    </cfRule>
  </conditionalFormatting>
  <conditionalFormatting sqref="R15:R39 X15:X39 AH15:AH38 V15:V39 AB15:AB39 AD15:AD38">
    <cfRule type="cellIs" dxfId="2" priority="26" operator="greaterThanOrEqual">
      <formula>80</formula>
    </cfRule>
  </conditionalFormatting>
  <conditionalFormatting sqref="F13">
    <cfRule type="containsText" dxfId="1" priority="8" operator="containsText" text="기절">
      <formula>NOT(ISERROR(SEARCH("기절",F13)))</formula>
    </cfRule>
  </conditionalFormatting>
  <conditionalFormatting sqref="AH39 AD39">
    <cfRule type="cellIs" dxfId="0" priority="1" operator="greaterThanOrEqual">
      <formula>80</formula>
    </cfRule>
  </conditionalFormatting>
  <dataValidations count="2">
    <dataValidation type="list" allowBlank="1" showInputMessage="1" showErrorMessage="1" sqref="W15:W39 AC15:AC39 Q15:Q39">
      <formula1>INDIRECT("기능")</formula1>
    </dataValidation>
    <dataValidation type="list" allowBlank="1" showInputMessage="1" showErrorMessage="1" sqref="C7">
      <formula1>"남성,여성"</formula1>
    </dataValidation>
  </dataValidations>
  <pageMargins left="0.7" right="0.7" top="0.75" bottom="0.75" header="0.3" footer="0.3"/>
  <pageSetup paperSize="9" scale="51" orientation="portrait" horizontalDpi="4294967292" r:id="rId1"/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Z45"/>
  <sheetViews>
    <sheetView topLeftCell="A22" zoomScaleNormal="100" workbookViewId="0">
      <selection activeCell="A54" sqref="A54"/>
    </sheetView>
  </sheetViews>
  <sheetFormatPr defaultRowHeight="16.5"/>
  <cols>
    <col min="1" max="1" width="2.625" customWidth="1"/>
    <col min="2" max="2" width="11.375" customWidth="1"/>
    <col min="3" max="33" width="8.625" customWidth="1"/>
  </cols>
  <sheetData>
    <row r="1" spans="2:45" ht="9.9499999999999993" customHeight="1" thickBot="1"/>
    <row r="2" spans="2:45" ht="15.95" customHeight="1">
      <c r="B2" s="119" t="s">
        <v>37</v>
      </c>
      <c r="C2" s="120"/>
      <c r="E2" s="119" t="s">
        <v>36</v>
      </c>
      <c r="F2" s="120"/>
      <c r="H2" s="119" t="s">
        <v>38</v>
      </c>
      <c r="I2" s="120"/>
    </row>
    <row r="3" spans="2:45" ht="15.95" customHeight="1" thickBot="1">
      <c r="B3" s="121"/>
      <c r="C3" s="122"/>
      <c r="E3" s="121"/>
      <c r="F3" s="122"/>
      <c r="H3" s="121"/>
      <c r="I3" s="122"/>
    </row>
    <row r="4" spans="2:45" ht="15.95" customHeight="1"/>
    <row r="5" spans="2:45" ht="15.95" customHeight="1">
      <c r="B5" s="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</row>
    <row r="6" spans="2:45" ht="15.95" customHeight="1">
      <c r="B6" s="3">
        <v>1</v>
      </c>
      <c r="C6" s="4">
        <v>50</v>
      </c>
      <c r="D6" s="4">
        <v>55</v>
      </c>
      <c r="E6" s="4">
        <v>60</v>
      </c>
      <c r="F6" s="4">
        <v>65</v>
      </c>
      <c r="G6" s="4">
        <v>70</v>
      </c>
      <c r="H6" s="4">
        <v>75</v>
      </c>
      <c r="I6" s="4">
        <v>80</v>
      </c>
      <c r="J6" s="4">
        <v>85</v>
      </c>
      <c r="K6" s="4">
        <v>90</v>
      </c>
      <c r="L6" s="4">
        <v>95</v>
      </c>
      <c r="M6" s="4" t="s">
        <v>32</v>
      </c>
      <c r="N6" s="4" t="s">
        <v>32</v>
      </c>
      <c r="O6" s="4" t="s">
        <v>32</v>
      </c>
      <c r="P6" s="4" t="s">
        <v>32</v>
      </c>
      <c r="Q6" s="4" t="s">
        <v>32</v>
      </c>
      <c r="R6" s="4" t="s">
        <v>32</v>
      </c>
      <c r="S6" s="4" t="s">
        <v>32</v>
      </c>
      <c r="T6" s="4" t="s">
        <v>32</v>
      </c>
      <c r="U6" s="4" t="s">
        <v>32</v>
      </c>
      <c r="V6" s="4" t="s">
        <v>32</v>
      </c>
      <c r="W6" s="4" t="s">
        <v>32</v>
      </c>
      <c r="X6" s="4" t="s">
        <v>32</v>
      </c>
      <c r="Y6" s="4" t="s">
        <v>32</v>
      </c>
      <c r="Z6" s="4" t="s">
        <v>32</v>
      </c>
      <c r="AA6" s="4" t="s">
        <v>32</v>
      </c>
      <c r="AB6" s="4" t="s">
        <v>32</v>
      </c>
      <c r="AC6" s="4" t="s">
        <v>32</v>
      </c>
      <c r="AD6" s="4" t="s">
        <v>32</v>
      </c>
      <c r="AE6" s="4" t="s">
        <v>32</v>
      </c>
      <c r="AF6" s="4" t="s">
        <v>32</v>
      </c>
      <c r="AG6" s="4" t="s">
        <v>32</v>
      </c>
      <c r="AI6" s="2"/>
    </row>
    <row r="7" spans="2:45" ht="15.95" customHeight="1">
      <c r="B7" s="3">
        <v>2</v>
      </c>
      <c r="C7" s="4">
        <v>45</v>
      </c>
      <c r="D7" s="4">
        <v>50</v>
      </c>
      <c r="E7" s="4">
        <v>55</v>
      </c>
      <c r="F7" s="4">
        <v>60</v>
      </c>
      <c r="G7" s="4">
        <v>65</v>
      </c>
      <c r="H7" s="4">
        <v>70</v>
      </c>
      <c r="I7" s="4">
        <v>75</v>
      </c>
      <c r="J7" s="4">
        <v>80</v>
      </c>
      <c r="K7" s="4">
        <v>85</v>
      </c>
      <c r="L7" s="4">
        <v>90</v>
      </c>
      <c r="M7" s="4">
        <v>95</v>
      </c>
      <c r="N7" s="4" t="s">
        <v>32</v>
      </c>
      <c r="O7" s="4" t="s">
        <v>32</v>
      </c>
      <c r="P7" s="4" t="s">
        <v>32</v>
      </c>
      <c r="Q7" s="4" t="s">
        <v>32</v>
      </c>
      <c r="R7" s="4" t="s">
        <v>32</v>
      </c>
      <c r="S7" s="4" t="s">
        <v>32</v>
      </c>
      <c r="T7" s="4" t="s">
        <v>32</v>
      </c>
      <c r="U7" s="4" t="s">
        <v>32</v>
      </c>
      <c r="V7" s="4" t="s">
        <v>32</v>
      </c>
      <c r="W7" s="4" t="s">
        <v>32</v>
      </c>
      <c r="X7" s="4" t="s">
        <v>32</v>
      </c>
      <c r="Y7" s="4" t="s">
        <v>32</v>
      </c>
      <c r="Z7" s="4" t="s">
        <v>32</v>
      </c>
      <c r="AA7" s="4" t="s">
        <v>32</v>
      </c>
      <c r="AB7" s="4" t="s">
        <v>32</v>
      </c>
      <c r="AC7" s="4" t="s">
        <v>32</v>
      </c>
      <c r="AD7" s="4" t="s">
        <v>32</v>
      </c>
      <c r="AE7" s="4" t="s">
        <v>32</v>
      </c>
      <c r="AF7" s="4" t="s">
        <v>32</v>
      </c>
      <c r="AG7" s="4" t="s">
        <v>32</v>
      </c>
      <c r="AI7" s="2"/>
      <c r="AJ7" s="2"/>
    </row>
    <row r="8" spans="2:45" ht="15.95" customHeight="1">
      <c r="B8" s="3">
        <v>3</v>
      </c>
      <c r="C8" s="4">
        <v>40</v>
      </c>
      <c r="D8" s="4">
        <v>45</v>
      </c>
      <c r="E8" s="4">
        <v>50</v>
      </c>
      <c r="F8" s="4">
        <v>55</v>
      </c>
      <c r="G8" s="4">
        <v>60</v>
      </c>
      <c r="H8" s="4">
        <v>65</v>
      </c>
      <c r="I8" s="4">
        <v>70</v>
      </c>
      <c r="J8" s="4">
        <v>75</v>
      </c>
      <c r="K8" s="4">
        <v>80</v>
      </c>
      <c r="L8" s="4">
        <v>85</v>
      </c>
      <c r="M8" s="4">
        <v>90</v>
      </c>
      <c r="N8" s="4">
        <v>95</v>
      </c>
      <c r="O8" s="4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4" t="s">
        <v>32</v>
      </c>
      <c r="U8" s="4" t="s">
        <v>32</v>
      </c>
      <c r="V8" s="4" t="s">
        <v>32</v>
      </c>
      <c r="W8" s="4" t="s">
        <v>32</v>
      </c>
      <c r="X8" s="4" t="s">
        <v>32</v>
      </c>
      <c r="Y8" s="4" t="s">
        <v>32</v>
      </c>
      <c r="Z8" s="4" t="s">
        <v>32</v>
      </c>
      <c r="AA8" s="4" t="s">
        <v>32</v>
      </c>
      <c r="AB8" s="4" t="s">
        <v>32</v>
      </c>
      <c r="AC8" s="4" t="s">
        <v>32</v>
      </c>
      <c r="AD8" s="4" t="s">
        <v>32</v>
      </c>
      <c r="AE8" s="4" t="s">
        <v>32</v>
      </c>
      <c r="AF8" s="4" t="s">
        <v>32</v>
      </c>
      <c r="AG8" s="4" t="s">
        <v>32</v>
      </c>
      <c r="AI8" s="2"/>
      <c r="AJ8" s="2"/>
      <c r="AK8" s="2"/>
    </row>
    <row r="9" spans="2:45" ht="15.95" customHeight="1">
      <c r="B9" s="3">
        <v>4</v>
      </c>
      <c r="C9" s="4">
        <v>35</v>
      </c>
      <c r="D9" s="4">
        <v>40</v>
      </c>
      <c r="E9" s="4">
        <v>45</v>
      </c>
      <c r="F9" s="4">
        <v>50</v>
      </c>
      <c r="G9" s="4">
        <v>55</v>
      </c>
      <c r="H9" s="4">
        <v>60</v>
      </c>
      <c r="I9" s="4">
        <v>65</v>
      </c>
      <c r="J9" s="4">
        <v>70</v>
      </c>
      <c r="K9" s="4">
        <v>75</v>
      </c>
      <c r="L9" s="4">
        <v>80</v>
      </c>
      <c r="M9" s="4">
        <v>85</v>
      </c>
      <c r="N9" s="4">
        <v>90</v>
      </c>
      <c r="O9" s="4">
        <v>95</v>
      </c>
      <c r="P9" s="4" t="s">
        <v>32</v>
      </c>
      <c r="Q9" s="4" t="s">
        <v>32</v>
      </c>
      <c r="R9" s="4" t="s">
        <v>32</v>
      </c>
      <c r="S9" s="4" t="s">
        <v>32</v>
      </c>
      <c r="T9" s="4" t="s">
        <v>32</v>
      </c>
      <c r="U9" s="4" t="s">
        <v>32</v>
      </c>
      <c r="V9" s="4" t="s">
        <v>32</v>
      </c>
      <c r="W9" s="4" t="s">
        <v>32</v>
      </c>
      <c r="X9" s="4" t="s">
        <v>32</v>
      </c>
      <c r="Y9" s="4" t="s">
        <v>32</v>
      </c>
      <c r="Z9" s="4" t="s">
        <v>32</v>
      </c>
      <c r="AA9" s="4" t="s">
        <v>32</v>
      </c>
      <c r="AB9" s="4" t="s">
        <v>32</v>
      </c>
      <c r="AC9" s="4" t="s">
        <v>32</v>
      </c>
      <c r="AD9" s="4" t="s">
        <v>32</v>
      </c>
      <c r="AE9" s="4" t="s">
        <v>32</v>
      </c>
      <c r="AF9" s="4" t="s">
        <v>32</v>
      </c>
      <c r="AG9" s="4" t="s">
        <v>32</v>
      </c>
      <c r="AI9" s="2"/>
      <c r="AJ9" s="2"/>
      <c r="AK9" s="2"/>
      <c r="AL9" s="2"/>
    </row>
    <row r="10" spans="2:45" ht="15.95" customHeight="1">
      <c r="B10" s="3">
        <v>5</v>
      </c>
      <c r="C10" s="4">
        <v>30</v>
      </c>
      <c r="D10" s="4">
        <v>35</v>
      </c>
      <c r="E10" s="4">
        <v>40</v>
      </c>
      <c r="F10" s="4">
        <v>45</v>
      </c>
      <c r="G10" s="4">
        <v>50</v>
      </c>
      <c r="H10" s="4">
        <v>55</v>
      </c>
      <c r="I10" s="4">
        <v>60</v>
      </c>
      <c r="J10" s="4">
        <v>65</v>
      </c>
      <c r="K10" s="4">
        <v>70</v>
      </c>
      <c r="L10" s="4">
        <v>75</v>
      </c>
      <c r="M10" s="4">
        <v>80</v>
      </c>
      <c r="N10" s="4">
        <v>85</v>
      </c>
      <c r="O10" s="4">
        <v>90</v>
      </c>
      <c r="P10" s="4">
        <v>95</v>
      </c>
      <c r="Q10" s="4" t="s">
        <v>32</v>
      </c>
      <c r="R10" s="4" t="s">
        <v>32</v>
      </c>
      <c r="S10" s="4" t="s">
        <v>32</v>
      </c>
      <c r="T10" s="4" t="s">
        <v>32</v>
      </c>
      <c r="U10" s="4" t="s">
        <v>32</v>
      </c>
      <c r="V10" s="4" t="s">
        <v>32</v>
      </c>
      <c r="W10" s="4" t="s">
        <v>32</v>
      </c>
      <c r="X10" s="4" t="s">
        <v>32</v>
      </c>
      <c r="Y10" s="4" t="s">
        <v>32</v>
      </c>
      <c r="Z10" s="4" t="s">
        <v>32</v>
      </c>
      <c r="AA10" s="4" t="s">
        <v>32</v>
      </c>
      <c r="AB10" s="4" t="s">
        <v>32</v>
      </c>
      <c r="AC10" s="4" t="s">
        <v>32</v>
      </c>
      <c r="AD10" s="4" t="s">
        <v>32</v>
      </c>
      <c r="AE10" s="4" t="s">
        <v>32</v>
      </c>
      <c r="AF10" s="4" t="s">
        <v>32</v>
      </c>
      <c r="AG10" s="4" t="s">
        <v>32</v>
      </c>
      <c r="AJ10" s="2"/>
      <c r="AK10" s="2"/>
      <c r="AL10" s="2"/>
      <c r="AM10" s="2"/>
    </row>
    <row r="11" spans="2:45" ht="15.95" customHeight="1">
      <c r="B11" s="3">
        <v>6</v>
      </c>
      <c r="C11" s="4">
        <v>25</v>
      </c>
      <c r="D11" s="4">
        <v>30</v>
      </c>
      <c r="E11" s="4">
        <v>35</v>
      </c>
      <c r="F11" s="4">
        <v>40</v>
      </c>
      <c r="G11" s="4">
        <v>45</v>
      </c>
      <c r="H11" s="4">
        <v>50</v>
      </c>
      <c r="I11" s="4">
        <v>55</v>
      </c>
      <c r="J11" s="4">
        <v>60</v>
      </c>
      <c r="K11" s="4">
        <v>65</v>
      </c>
      <c r="L11" s="4">
        <v>70</v>
      </c>
      <c r="M11" s="4">
        <v>75</v>
      </c>
      <c r="N11" s="4">
        <v>80</v>
      </c>
      <c r="O11" s="4">
        <v>85</v>
      </c>
      <c r="P11" s="4">
        <v>90</v>
      </c>
      <c r="Q11" s="4">
        <v>95</v>
      </c>
      <c r="R11" s="4" t="s">
        <v>32</v>
      </c>
      <c r="S11" s="4" t="s">
        <v>32</v>
      </c>
      <c r="T11" s="4" t="s">
        <v>32</v>
      </c>
      <c r="U11" s="4" t="s">
        <v>32</v>
      </c>
      <c r="V11" s="4" t="s">
        <v>32</v>
      </c>
      <c r="W11" s="4" t="s">
        <v>32</v>
      </c>
      <c r="X11" s="4" t="s">
        <v>32</v>
      </c>
      <c r="Y11" s="4" t="s">
        <v>32</v>
      </c>
      <c r="Z11" s="4" t="s">
        <v>32</v>
      </c>
      <c r="AA11" s="4" t="s">
        <v>32</v>
      </c>
      <c r="AB11" s="4" t="s">
        <v>32</v>
      </c>
      <c r="AC11" s="4" t="s">
        <v>32</v>
      </c>
      <c r="AD11" s="4" t="s">
        <v>32</v>
      </c>
      <c r="AE11" s="4" t="s">
        <v>32</v>
      </c>
      <c r="AF11" s="4" t="s">
        <v>32</v>
      </c>
      <c r="AG11" s="4" t="s">
        <v>32</v>
      </c>
      <c r="AJ11" s="2"/>
      <c r="AK11" s="2"/>
      <c r="AL11" s="2"/>
      <c r="AM11" s="2"/>
      <c r="AN11" s="2"/>
    </row>
    <row r="12" spans="2:45" ht="15.95" customHeight="1">
      <c r="B12" s="3">
        <v>7</v>
      </c>
      <c r="C12" s="4">
        <v>20</v>
      </c>
      <c r="D12" s="4">
        <v>25</v>
      </c>
      <c r="E12" s="4">
        <v>30</v>
      </c>
      <c r="F12" s="4">
        <v>35</v>
      </c>
      <c r="G12" s="4">
        <v>40</v>
      </c>
      <c r="H12" s="4">
        <v>45</v>
      </c>
      <c r="I12" s="4">
        <v>50</v>
      </c>
      <c r="J12" s="4">
        <v>55</v>
      </c>
      <c r="K12" s="4">
        <v>60</v>
      </c>
      <c r="L12" s="4">
        <v>65</v>
      </c>
      <c r="M12" s="4">
        <v>70</v>
      </c>
      <c r="N12" s="4">
        <v>75</v>
      </c>
      <c r="O12" s="4">
        <v>80</v>
      </c>
      <c r="P12" s="4">
        <v>85</v>
      </c>
      <c r="Q12" s="4">
        <v>90</v>
      </c>
      <c r="R12" s="4">
        <v>95</v>
      </c>
      <c r="S12" s="4" t="s">
        <v>32</v>
      </c>
      <c r="T12" s="4" t="s">
        <v>32</v>
      </c>
      <c r="U12" s="4" t="s">
        <v>32</v>
      </c>
      <c r="V12" s="4" t="s">
        <v>32</v>
      </c>
      <c r="W12" s="4" t="s">
        <v>32</v>
      </c>
      <c r="X12" s="4" t="s">
        <v>32</v>
      </c>
      <c r="Y12" s="4" t="s">
        <v>32</v>
      </c>
      <c r="Z12" s="4" t="s">
        <v>32</v>
      </c>
      <c r="AA12" s="4" t="s">
        <v>32</v>
      </c>
      <c r="AB12" s="4" t="s">
        <v>32</v>
      </c>
      <c r="AC12" s="4" t="s">
        <v>32</v>
      </c>
      <c r="AD12" s="4" t="s">
        <v>32</v>
      </c>
      <c r="AE12" s="4" t="s">
        <v>32</v>
      </c>
      <c r="AF12" s="4" t="s">
        <v>32</v>
      </c>
      <c r="AG12" s="4" t="s">
        <v>32</v>
      </c>
      <c r="AH12" s="2"/>
      <c r="AJ12" s="2"/>
      <c r="AK12" s="2"/>
      <c r="AL12" s="2"/>
      <c r="AM12" s="2"/>
      <c r="AN12" s="2"/>
      <c r="AO12" s="2"/>
    </row>
    <row r="13" spans="2:45" ht="15.95" customHeight="1">
      <c r="B13" s="3">
        <v>8</v>
      </c>
      <c r="C13" s="4">
        <v>15</v>
      </c>
      <c r="D13" s="4">
        <v>20</v>
      </c>
      <c r="E13" s="4">
        <v>25</v>
      </c>
      <c r="F13" s="4">
        <v>30</v>
      </c>
      <c r="G13" s="4">
        <v>35</v>
      </c>
      <c r="H13" s="4">
        <v>40</v>
      </c>
      <c r="I13" s="4">
        <v>45</v>
      </c>
      <c r="J13" s="4">
        <v>50</v>
      </c>
      <c r="K13" s="4">
        <v>55</v>
      </c>
      <c r="L13" s="4">
        <v>60</v>
      </c>
      <c r="M13" s="4">
        <v>65</v>
      </c>
      <c r="N13" s="4">
        <v>70</v>
      </c>
      <c r="O13" s="4">
        <v>75</v>
      </c>
      <c r="P13" s="4">
        <v>80</v>
      </c>
      <c r="Q13" s="4">
        <v>85</v>
      </c>
      <c r="R13" s="4">
        <v>90</v>
      </c>
      <c r="S13" s="4">
        <v>95</v>
      </c>
      <c r="T13" s="4" t="s">
        <v>32</v>
      </c>
      <c r="U13" s="4" t="s">
        <v>32</v>
      </c>
      <c r="V13" s="4" t="s">
        <v>32</v>
      </c>
      <c r="W13" s="4" t="s">
        <v>32</v>
      </c>
      <c r="X13" s="4" t="s">
        <v>32</v>
      </c>
      <c r="Y13" s="4" t="s">
        <v>32</v>
      </c>
      <c r="Z13" s="4" t="s">
        <v>32</v>
      </c>
      <c r="AA13" s="4" t="s">
        <v>32</v>
      </c>
      <c r="AB13" s="4" t="s">
        <v>32</v>
      </c>
      <c r="AC13" s="4" t="s">
        <v>32</v>
      </c>
      <c r="AD13" s="4" t="s">
        <v>32</v>
      </c>
      <c r="AE13" s="4" t="s">
        <v>32</v>
      </c>
      <c r="AF13" s="4" t="s">
        <v>32</v>
      </c>
      <c r="AG13" s="4" t="s">
        <v>32</v>
      </c>
      <c r="AH13" s="2"/>
      <c r="AJ13" s="2"/>
      <c r="AK13" s="2"/>
      <c r="AL13" s="2"/>
      <c r="AM13" s="2"/>
      <c r="AN13" s="2"/>
      <c r="AO13" s="2"/>
      <c r="AP13" s="2"/>
    </row>
    <row r="14" spans="2:45" ht="15.95" customHeight="1">
      <c r="B14" s="3">
        <v>9</v>
      </c>
      <c r="C14" s="4">
        <v>10</v>
      </c>
      <c r="D14" s="4">
        <v>15</v>
      </c>
      <c r="E14" s="4">
        <v>20</v>
      </c>
      <c r="F14" s="4">
        <v>25</v>
      </c>
      <c r="G14" s="4">
        <v>30</v>
      </c>
      <c r="H14" s="4">
        <v>35</v>
      </c>
      <c r="I14" s="4">
        <v>40</v>
      </c>
      <c r="J14" s="4">
        <v>45</v>
      </c>
      <c r="K14" s="4">
        <v>50</v>
      </c>
      <c r="L14" s="4">
        <v>55</v>
      </c>
      <c r="M14" s="4">
        <v>60</v>
      </c>
      <c r="N14" s="4">
        <v>65</v>
      </c>
      <c r="O14" s="4">
        <v>70</v>
      </c>
      <c r="P14" s="4">
        <v>75</v>
      </c>
      <c r="Q14" s="4">
        <v>80</v>
      </c>
      <c r="R14" s="4">
        <v>85</v>
      </c>
      <c r="S14" s="4">
        <v>90</v>
      </c>
      <c r="T14" s="4">
        <v>95</v>
      </c>
      <c r="U14" s="4" t="s">
        <v>32</v>
      </c>
      <c r="V14" s="4" t="s">
        <v>32</v>
      </c>
      <c r="W14" s="4" t="s">
        <v>32</v>
      </c>
      <c r="X14" s="4" t="s">
        <v>32</v>
      </c>
      <c r="Y14" s="4" t="s">
        <v>32</v>
      </c>
      <c r="Z14" s="4" t="s">
        <v>32</v>
      </c>
      <c r="AA14" s="4" t="s">
        <v>32</v>
      </c>
      <c r="AB14" s="4" t="s">
        <v>32</v>
      </c>
      <c r="AC14" s="4" t="s">
        <v>32</v>
      </c>
      <c r="AD14" s="4" t="s">
        <v>32</v>
      </c>
      <c r="AE14" s="4" t="s">
        <v>32</v>
      </c>
      <c r="AF14" s="4" t="s">
        <v>32</v>
      </c>
      <c r="AG14" s="4" t="s">
        <v>32</v>
      </c>
      <c r="AH14" s="2"/>
      <c r="AJ14" s="2"/>
      <c r="AK14" s="2"/>
      <c r="AL14" s="2"/>
      <c r="AM14" s="2"/>
      <c r="AN14" s="2"/>
      <c r="AO14" s="2"/>
      <c r="AP14" s="2"/>
      <c r="AQ14" s="2"/>
    </row>
    <row r="15" spans="2:45" ht="15.95" customHeight="1">
      <c r="B15" s="3">
        <v>10</v>
      </c>
      <c r="C15" s="4">
        <v>5</v>
      </c>
      <c r="D15" s="4">
        <v>10</v>
      </c>
      <c r="E15" s="4">
        <v>15</v>
      </c>
      <c r="F15" s="4">
        <v>20</v>
      </c>
      <c r="G15" s="4">
        <v>25</v>
      </c>
      <c r="H15" s="4">
        <v>30</v>
      </c>
      <c r="I15" s="4">
        <v>35</v>
      </c>
      <c r="J15" s="4">
        <v>40</v>
      </c>
      <c r="K15" s="4">
        <v>45</v>
      </c>
      <c r="L15" s="4">
        <v>50</v>
      </c>
      <c r="M15" s="4">
        <v>55</v>
      </c>
      <c r="N15" s="4">
        <v>60</v>
      </c>
      <c r="O15" s="4">
        <v>65</v>
      </c>
      <c r="P15" s="4">
        <v>70</v>
      </c>
      <c r="Q15" s="4">
        <v>75</v>
      </c>
      <c r="R15" s="4">
        <v>80</v>
      </c>
      <c r="S15" s="4">
        <v>85</v>
      </c>
      <c r="T15" s="4">
        <v>90</v>
      </c>
      <c r="U15" s="4">
        <v>95</v>
      </c>
      <c r="V15" s="4" t="s">
        <v>32</v>
      </c>
      <c r="W15" s="4" t="s">
        <v>32</v>
      </c>
      <c r="X15" s="4" t="s">
        <v>32</v>
      </c>
      <c r="Y15" s="4" t="s">
        <v>32</v>
      </c>
      <c r="Z15" s="4" t="s">
        <v>32</v>
      </c>
      <c r="AA15" s="4" t="s">
        <v>32</v>
      </c>
      <c r="AB15" s="4" t="s">
        <v>32</v>
      </c>
      <c r="AC15" s="4" t="s">
        <v>32</v>
      </c>
      <c r="AD15" s="4" t="s">
        <v>32</v>
      </c>
      <c r="AE15" s="4" t="s">
        <v>32</v>
      </c>
      <c r="AF15" s="4" t="s">
        <v>32</v>
      </c>
      <c r="AG15" s="4" t="s">
        <v>32</v>
      </c>
      <c r="AH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5" ht="15.95" customHeight="1">
      <c r="B16" s="3">
        <v>11</v>
      </c>
      <c r="C16" s="4" t="s">
        <v>32</v>
      </c>
      <c r="D16" s="4">
        <v>5</v>
      </c>
      <c r="E16" s="4">
        <v>10</v>
      </c>
      <c r="F16" s="4">
        <v>15</v>
      </c>
      <c r="G16" s="4">
        <v>20</v>
      </c>
      <c r="H16" s="4">
        <v>25</v>
      </c>
      <c r="I16" s="4">
        <v>30</v>
      </c>
      <c r="J16" s="4">
        <v>35</v>
      </c>
      <c r="K16" s="4">
        <v>40</v>
      </c>
      <c r="L16" s="4">
        <v>45</v>
      </c>
      <c r="M16" s="4">
        <v>50</v>
      </c>
      <c r="N16" s="4">
        <v>55</v>
      </c>
      <c r="O16" s="4">
        <v>60</v>
      </c>
      <c r="P16" s="4">
        <v>65</v>
      </c>
      <c r="Q16" s="4">
        <v>70</v>
      </c>
      <c r="R16" s="4">
        <v>75</v>
      </c>
      <c r="S16" s="4">
        <v>80</v>
      </c>
      <c r="T16" s="4">
        <v>85</v>
      </c>
      <c r="U16" s="4">
        <v>90</v>
      </c>
      <c r="V16" s="4">
        <v>95</v>
      </c>
      <c r="W16" s="4" t="s">
        <v>32</v>
      </c>
      <c r="X16" s="4" t="s">
        <v>32</v>
      </c>
      <c r="Y16" s="4" t="s">
        <v>32</v>
      </c>
      <c r="Z16" s="4" t="s">
        <v>32</v>
      </c>
      <c r="AA16" s="4" t="s">
        <v>32</v>
      </c>
      <c r="AB16" s="4" t="s">
        <v>32</v>
      </c>
      <c r="AC16" s="4" t="s">
        <v>32</v>
      </c>
      <c r="AD16" s="4" t="s">
        <v>32</v>
      </c>
      <c r="AE16" s="4" t="s">
        <v>32</v>
      </c>
      <c r="AF16" s="4" t="s">
        <v>32</v>
      </c>
      <c r="AG16" s="4" t="s">
        <v>32</v>
      </c>
      <c r="AH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52" ht="15.95" customHeight="1">
      <c r="B17" s="3">
        <v>12</v>
      </c>
      <c r="C17" s="4" t="s">
        <v>32</v>
      </c>
      <c r="D17" s="4" t="s">
        <v>32</v>
      </c>
      <c r="E17" s="4">
        <v>5</v>
      </c>
      <c r="F17" s="4">
        <v>10</v>
      </c>
      <c r="G17" s="4">
        <v>15</v>
      </c>
      <c r="H17" s="4">
        <v>20</v>
      </c>
      <c r="I17" s="4">
        <v>25</v>
      </c>
      <c r="J17" s="4">
        <v>30</v>
      </c>
      <c r="K17" s="4">
        <v>35</v>
      </c>
      <c r="L17" s="4">
        <v>40</v>
      </c>
      <c r="M17" s="4">
        <v>45</v>
      </c>
      <c r="N17" s="4">
        <v>50</v>
      </c>
      <c r="O17" s="4">
        <v>55</v>
      </c>
      <c r="P17" s="4">
        <v>60</v>
      </c>
      <c r="Q17" s="4">
        <v>65</v>
      </c>
      <c r="R17" s="4">
        <v>70</v>
      </c>
      <c r="S17" s="4">
        <v>75</v>
      </c>
      <c r="T17" s="4">
        <v>80</v>
      </c>
      <c r="U17" s="4">
        <v>85</v>
      </c>
      <c r="V17" s="4">
        <v>90</v>
      </c>
      <c r="W17" s="4">
        <v>95</v>
      </c>
      <c r="X17" s="4" t="s">
        <v>32</v>
      </c>
      <c r="Y17" s="4" t="s">
        <v>32</v>
      </c>
      <c r="Z17" s="4" t="s">
        <v>32</v>
      </c>
      <c r="AA17" s="4" t="s">
        <v>32</v>
      </c>
      <c r="AB17" s="4" t="s">
        <v>32</v>
      </c>
      <c r="AC17" s="4" t="s">
        <v>32</v>
      </c>
      <c r="AD17" s="4" t="s">
        <v>32</v>
      </c>
      <c r="AE17" s="4" t="s">
        <v>32</v>
      </c>
      <c r="AF17" s="4" t="s">
        <v>32</v>
      </c>
      <c r="AG17" s="4" t="s">
        <v>32</v>
      </c>
      <c r="AH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52" ht="15.95" customHeight="1">
      <c r="B18" s="3">
        <v>13</v>
      </c>
      <c r="C18" s="4" t="s">
        <v>32</v>
      </c>
      <c r="D18" s="4" t="s">
        <v>32</v>
      </c>
      <c r="E18" s="4" t="s">
        <v>32</v>
      </c>
      <c r="F18" s="4">
        <v>5</v>
      </c>
      <c r="G18" s="4">
        <v>10</v>
      </c>
      <c r="H18" s="4">
        <v>15</v>
      </c>
      <c r="I18" s="4">
        <v>20</v>
      </c>
      <c r="J18" s="4">
        <v>25</v>
      </c>
      <c r="K18" s="4">
        <v>30</v>
      </c>
      <c r="L18" s="4">
        <v>35</v>
      </c>
      <c r="M18" s="4">
        <v>40</v>
      </c>
      <c r="N18" s="4">
        <v>45</v>
      </c>
      <c r="O18" s="4">
        <v>50</v>
      </c>
      <c r="P18" s="4">
        <v>55</v>
      </c>
      <c r="Q18" s="4">
        <v>60</v>
      </c>
      <c r="R18" s="4">
        <v>65</v>
      </c>
      <c r="S18" s="4">
        <v>70</v>
      </c>
      <c r="T18" s="4">
        <v>75</v>
      </c>
      <c r="U18" s="4">
        <v>80</v>
      </c>
      <c r="V18" s="4">
        <v>85</v>
      </c>
      <c r="W18" s="4">
        <v>90</v>
      </c>
      <c r="X18" s="4">
        <v>95</v>
      </c>
      <c r="Y18" s="4" t="s">
        <v>32</v>
      </c>
      <c r="Z18" s="4" t="s">
        <v>32</v>
      </c>
      <c r="AA18" s="4" t="s">
        <v>32</v>
      </c>
      <c r="AB18" s="4" t="s">
        <v>32</v>
      </c>
      <c r="AC18" s="4" t="s">
        <v>32</v>
      </c>
      <c r="AD18" s="4" t="s">
        <v>32</v>
      </c>
      <c r="AE18" s="4" t="s">
        <v>32</v>
      </c>
      <c r="AF18" s="4" t="s">
        <v>32</v>
      </c>
      <c r="AG18" s="4" t="s">
        <v>32</v>
      </c>
      <c r="AH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52" ht="15.95" customHeight="1">
      <c r="B19" s="3">
        <v>14</v>
      </c>
      <c r="C19" s="4" t="s">
        <v>32</v>
      </c>
      <c r="D19" s="4" t="s">
        <v>32</v>
      </c>
      <c r="E19" s="4" t="s">
        <v>32</v>
      </c>
      <c r="F19" s="4" t="s">
        <v>32</v>
      </c>
      <c r="G19" s="4">
        <v>5</v>
      </c>
      <c r="H19" s="4">
        <v>10</v>
      </c>
      <c r="I19" s="4">
        <v>15</v>
      </c>
      <c r="J19" s="4">
        <v>20</v>
      </c>
      <c r="K19" s="4">
        <v>25</v>
      </c>
      <c r="L19" s="4">
        <v>30</v>
      </c>
      <c r="M19" s="4">
        <v>35</v>
      </c>
      <c r="N19" s="4">
        <v>40</v>
      </c>
      <c r="O19" s="4">
        <v>45</v>
      </c>
      <c r="P19" s="4">
        <v>50</v>
      </c>
      <c r="Q19" s="4">
        <v>55</v>
      </c>
      <c r="R19" s="4">
        <v>60</v>
      </c>
      <c r="S19" s="4">
        <v>65</v>
      </c>
      <c r="T19" s="4">
        <v>70</v>
      </c>
      <c r="U19" s="4">
        <v>75</v>
      </c>
      <c r="V19" s="4">
        <v>80</v>
      </c>
      <c r="W19" s="4">
        <v>85</v>
      </c>
      <c r="X19" s="4">
        <v>90</v>
      </c>
      <c r="Y19" s="4">
        <v>95</v>
      </c>
      <c r="Z19" s="4" t="s">
        <v>32</v>
      </c>
      <c r="AA19" s="4" t="s">
        <v>32</v>
      </c>
      <c r="AB19" s="4" t="s">
        <v>32</v>
      </c>
      <c r="AC19" s="4" t="s">
        <v>32</v>
      </c>
      <c r="AD19" s="4" t="s">
        <v>32</v>
      </c>
      <c r="AE19" s="4" t="s">
        <v>32</v>
      </c>
      <c r="AF19" s="4" t="s">
        <v>32</v>
      </c>
      <c r="AG19" s="4" t="s">
        <v>32</v>
      </c>
      <c r="AH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2:52" ht="15.95" customHeight="1">
      <c r="B20" s="3">
        <v>15</v>
      </c>
      <c r="C20" s="4" t="s">
        <v>32</v>
      </c>
      <c r="D20" s="4" t="s">
        <v>32</v>
      </c>
      <c r="E20" s="4" t="s">
        <v>32</v>
      </c>
      <c r="F20" s="4" t="s">
        <v>32</v>
      </c>
      <c r="G20" s="4" t="s">
        <v>32</v>
      </c>
      <c r="H20" s="4">
        <v>5</v>
      </c>
      <c r="I20" s="4">
        <v>10</v>
      </c>
      <c r="J20" s="4">
        <v>15</v>
      </c>
      <c r="K20" s="4">
        <v>20</v>
      </c>
      <c r="L20" s="4">
        <v>25</v>
      </c>
      <c r="M20" s="4">
        <v>30</v>
      </c>
      <c r="N20" s="4">
        <v>35</v>
      </c>
      <c r="O20" s="4">
        <v>40</v>
      </c>
      <c r="P20" s="4">
        <v>45</v>
      </c>
      <c r="Q20" s="4">
        <v>50</v>
      </c>
      <c r="R20" s="4">
        <v>55</v>
      </c>
      <c r="S20" s="4">
        <v>60</v>
      </c>
      <c r="T20" s="4">
        <v>65</v>
      </c>
      <c r="U20" s="4">
        <v>70</v>
      </c>
      <c r="V20" s="4">
        <v>75</v>
      </c>
      <c r="W20" s="4">
        <v>80</v>
      </c>
      <c r="X20" s="4">
        <v>85</v>
      </c>
      <c r="Y20" s="4">
        <v>90</v>
      </c>
      <c r="Z20" s="4">
        <v>95</v>
      </c>
      <c r="AA20" s="4" t="s">
        <v>32</v>
      </c>
      <c r="AB20" s="4" t="s">
        <v>32</v>
      </c>
      <c r="AC20" s="4" t="s">
        <v>32</v>
      </c>
      <c r="AD20" s="4" t="s">
        <v>32</v>
      </c>
      <c r="AE20" s="4" t="s">
        <v>32</v>
      </c>
      <c r="AF20" s="4" t="s">
        <v>32</v>
      </c>
      <c r="AG20" s="4" t="s">
        <v>32</v>
      </c>
      <c r="AH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52" ht="15.95" customHeight="1">
      <c r="B21" s="3">
        <v>16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>
        <v>5</v>
      </c>
      <c r="J21" s="4">
        <v>10</v>
      </c>
      <c r="K21" s="4">
        <v>15</v>
      </c>
      <c r="L21" s="4">
        <v>20</v>
      </c>
      <c r="M21" s="4">
        <v>25</v>
      </c>
      <c r="N21" s="4">
        <v>30</v>
      </c>
      <c r="O21" s="4">
        <v>35</v>
      </c>
      <c r="P21" s="4">
        <v>40</v>
      </c>
      <c r="Q21" s="4">
        <v>45</v>
      </c>
      <c r="R21" s="4">
        <v>50</v>
      </c>
      <c r="S21" s="4">
        <v>55</v>
      </c>
      <c r="T21" s="4">
        <v>60</v>
      </c>
      <c r="U21" s="4">
        <v>65</v>
      </c>
      <c r="V21" s="4">
        <v>70</v>
      </c>
      <c r="W21" s="4">
        <v>75</v>
      </c>
      <c r="X21" s="4">
        <v>80</v>
      </c>
      <c r="Y21" s="4">
        <v>85</v>
      </c>
      <c r="Z21" s="4">
        <v>90</v>
      </c>
      <c r="AA21" s="4">
        <v>95</v>
      </c>
      <c r="AB21" s="4" t="s">
        <v>32</v>
      </c>
      <c r="AC21" s="4" t="s">
        <v>32</v>
      </c>
      <c r="AD21" s="4" t="s">
        <v>32</v>
      </c>
      <c r="AE21" s="4" t="s">
        <v>32</v>
      </c>
      <c r="AF21" s="4" t="s">
        <v>32</v>
      </c>
      <c r="AG21" s="4" t="s">
        <v>32</v>
      </c>
      <c r="AH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2" ht="15.95" customHeight="1">
      <c r="B22" s="3">
        <v>17</v>
      </c>
      <c r="C22" s="4" t="s">
        <v>32</v>
      </c>
      <c r="D22" s="4" t="s">
        <v>32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4">
        <v>5</v>
      </c>
      <c r="K22" s="4">
        <v>10</v>
      </c>
      <c r="L22" s="4">
        <v>15</v>
      </c>
      <c r="M22" s="4">
        <v>20</v>
      </c>
      <c r="N22" s="4">
        <v>25</v>
      </c>
      <c r="O22" s="4">
        <v>30</v>
      </c>
      <c r="P22" s="4">
        <v>35</v>
      </c>
      <c r="Q22" s="4">
        <v>40</v>
      </c>
      <c r="R22" s="4">
        <v>45</v>
      </c>
      <c r="S22" s="4">
        <v>50</v>
      </c>
      <c r="T22" s="4">
        <v>55</v>
      </c>
      <c r="U22" s="4">
        <v>60</v>
      </c>
      <c r="V22" s="4">
        <v>65</v>
      </c>
      <c r="W22" s="4">
        <v>70</v>
      </c>
      <c r="X22" s="4">
        <v>75</v>
      </c>
      <c r="Y22" s="4">
        <v>80</v>
      </c>
      <c r="Z22" s="4">
        <v>85</v>
      </c>
      <c r="AA22" s="4">
        <v>90</v>
      </c>
      <c r="AB22" s="4">
        <v>95</v>
      </c>
      <c r="AC22" s="4" t="s">
        <v>32</v>
      </c>
      <c r="AD22" s="4" t="s">
        <v>32</v>
      </c>
      <c r="AE22" s="4" t="s">
        <v>32</v>
      </c>
      <c r="AF22" s="4" t="s">
        <v>32</v>
      </c>
      <c r="AG22" s="4" t="s">
        <v>32</v>
      </c>
      <c r="AH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2" ht="15.95" customHeight="1">
      <c r="B23" s="3">
        <v>18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4" t="s">
        <v>32</v>
      </c>
      <c r="K23" s="4">
        <v>5</v>
      </c>
      <c r="L23" s="4">
        <v>10</v>
      </c>
      <c r="M23" s="4">
        <v>15</v>
      </c>
      <c r="N23" s="4">
        <v>20</v>
      </c>
      <c r="O23" s="4">
        <v>25</v>
      </c>
      <c r="P23" s="4">
        <v>30</v>
      </c>
      <c r="Q23" s="4">
        <v>35</v>
      </c>
      <c r="R23" s="4">
        <v>40</v>
      </c>
      <c r="S23" s="4">
        <v>45</v>
      </c>
      <c r="T23" s="4">
        <v>50</v>
      </c>
      <c r="U23" s="4">
        <v>55</v>
      </c>
      <c r="V23" s="4">
        <v>60</v>
      </c>
      <c r="W23" s="4">
        <v>65</v>
      </c>
      <c r="X23" s="4">
        <v>70</v>
      </c>
      <c r="Y23" s="4">
        <v>75</v>
      </c>
      <c r="Z23" s="4">
        <v>80</v>
      </c>
      <c r="AA23" s="4">
        <v>85</v>
      </c>
      <c r="AB23" s="4">
        <v>90</v>
      </c>
      <c r="AC23" s="4">
        <v>95</v>
      </c>
      <c r="AD23" s="4" t="s">
        <v>32</v>
      </c>
      <c r="AE23" s="4" t="s">
        <v>32</v>
      </c>
      <c r="AF23" s="4" t="s">
        <v>32</v>
      </c>
      <c r="AG23" s="4" t="s">
        <v>32</v>
      </c>
      <c r="AH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5.95" customHeight="1">
      <c r="B24" s="3">
        <v>19</v>
      </c>
      <c r="C24" s="4" t="s">
        <v>32</v>
      </c>
      <c r="D24" s="4" t="s">
        <v>32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4" t="s">
        <v>32</v>
      </c>
      <c r="K24" s="4" t="s">
        <v>32</v>
      </c>
      <c r="L24" s="4">
        <v>5</v>
      </c>
      <c r="M24" s="4">
        <v>10</v>
      </c>
      <c r="N24" s="4">
        <v>15</v>
      </c>
      <c r="O24" s="4">
        <v>20</v>
      </c>
      <c r="P24" s="4">
        <v>25</v>
      </c>
      <c r="Q24" s="4">
        <v>30</v>
      </c>
      <c r="R24" s="4">
        <v>35</v>
      </c>
      <c r="S24" s="4">
        <v>40</v>
      </c>
      <c r="T24" s="4">
        <v>45</v>
      </c>
      <c r="U24" s="4">
        <v>50</v>
      </c>
      <c r="V24" s="4">
        <v>55</v>
      </c>
      <c r="W24" s="4">
        <v>60</v>
      </c>
      <c r="X24" s="4">
        <v>65</v>
      </c>
      <c r="Y24" s="4">
        <v>70</v>
      </c>
      <c r="Z24" s="4">
        <v>75</v>
      </c>
      <c r="AA24" s="4">
        <v>80</v>
      </c>
      <c r="AB24" s="4">
        <v>85</v>
      </c>
      <c r="AC24" s="4">
        <v>90</v>
      </c>
      <c r="AD24" s="4">
        <v>95</v>
      </c>
      <c r="AE24" s="4" t="s">
        <v>32</v>
      </c>
      <c r="AF24" s="4" t="s">
        <v>32</v>
      </c>
      <c r="AG24" s="4" t="s">
        <v>32</v>
      </c>
      <c r="AH24" s="2"/>
    </row>
    <row r="25" spans="2:52" ht="15.95" customHeight="1">
      <c r="B25" s="3">
        <v>20</v>
      </c>
      <c r="C25" s="4" t="s">
        <v>32</v>
      </c>
      <c r="D25" s="4" t="s">
        <v>32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4" t="s">
        <v>32</v>
      </c>
      <c r="K25" s="4" t="s">
        <v>32</v>
      </c>
      <c r="L25" s="4" t="s">
        <v>32</v>
      </c>
      <c r="M25" s="4">
        <v>5</v>
      </c>
      <c r="N25" s="4">
        <v>10</v>
      </c>
      <c r="O25" s="4">
        <v>15</v>
      </c>
      <c r="P25" s="4">
        <v>20</v>
      </c>
      <c r="Q25" s="4">
        <v>25</v>
      </c>
      <c r="R25" s="4">
        <v>30</v>
      </c>
      <c r="S25" s="4">
        <v>35</v>
      </c>
      <c r="T25" s="4">
        <v>40</v>
      </c>
      <c r="U25" s="4">
        <v>45</v>
      </c>
      <c r="V25" s="4">
        <v>50</v>
      </c>
      <c r="W25" s="4">
        <v>55</v>
      </c>
      <c r="X25" s="4">
        <v>60</v>
      </c>
      <c r="Y25" s="4">
        <v>65</v>
      </c>
      <c r="Z25" s="4">
        <v>70</v>
      </c>
      <c r="AA25" s="4">
        <v>75</v>
      </c>
      <c r="AB25" s="4">
        <v>80</v>
      </c>
      <c r="AC25" s="4">
        <v>85</v>
      </c>
      <c r="AD25" s="4">
        <v>90</v>
      </c>
      <c r="AE25" s="4">
        <v>95</v>
      </c>
      <c r="AF25" s="4" t="s">
        <v>32</v>
      </c>
      <c r="AG25" s="4" t="s">
        <v>32</v>
      </c>
      <c r="AH25" s="2"/>
    </row>
    <row r="26" spans="2:52" ht="15.95" customHeight="1">
      <c r="B26" s="3">
        <v>21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4" t="s">
        <v>32</v>
      </c>
      <c r="K26" s="4" t="s">
        <v>32</v>
      </c>
      <c r="L26" s="4" t="s">
        <v>32</v>
      </c>
      <c r="M26" s="4" t="s">
        <v>32</v>
      </c>
      <c r="N26" s="4">
        <v>5</v>
      </c>
      <c r="O26" s="4">
        <v>10</v>
      </c>
      <c r="P26" s="4">
        <v>15</v>
      </c>
      <c r="Q26" s="4">
        <v>20</v>
      </c>
      <c r="R26" s="4">
        <v>25</v>
      </c>
      <c r="S26" s="4">
        <v>30</v>
      </c>
      <c r="T26" s="4">
        <v>35</v>
      </c>
      <c r="U26" s="4">
        <v>40</v>
      </c>
      <c r="V26" s="4">
        <v>45</v>
      </c>
      <c r="W26" s="4">
        <v>50</v>
      </c>
      <c r="X26" s="4">
        <v>55</v>
      </c>
      <c r="Y26" s="4">
        <v>60</v>
      </c>
      <c r="Z26" s="4">
        <v>65</v>
      </c>
      <c r="AA26" s="4">
        <v>70</v>
      </c>
      <c r="AB26" s="4">
        <v>75</v>
      </c>
      <c r="AC26" s="4">
        <v>80</v>
      </c>
      <c r="AD26" s="4">
        <v>85</v>
      </c>
      <c r="AE26" s="4">
        <v>90</v>
      </c>
      <c r="AF26" s="4">
        <v>95</v>
      </c>
      <c r="AG26" s="4" t="s">
        <v>32</v>
      </c>
      <c r="AH26" s="2"/>
    </row>
    <row r="27" spans="2:52" ht="15.95" customHeight="1">
      <c r="B27" s="3">
        <v>22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4" t="s">
        <v>32</v>
      </c>
      <c r="K27" s="4" t="s">
        <v>32</v>
      </c>
      <c r="L27" s="4" t="s">
        <v>32</v>
      </c>
      <c r="M27" s="4" t="s">
        <v>32</v>
      </c>
      <c r="N27" s="4" t="s">
        <v>32</v>
      </c>
      <c r="O27" s="4">
        <v>5</v>
      </c>
      <c r="P27" s="4">
        <v>10</v>
      </c>
      <c r="Q27" s="4">
        <v>15</v>
      </c>
      <c r="R27" s="4">
        <v>20</v>
      </c>
      <c r="S27" s="4">
        <v>25</v>
      </c>
      <c r="T27" s="4">
        <v>30</v>
      </c>
      <c r="U27" s="4">
        <v>35</v>
      </c>
      <c r="V27" s="4">
        <v>40</v>
      </c>
      <c r="W27" s="4">
        <v>45</v>
      </c>
      <c r="X27" s="4">
        <v>50</v>
      </c>
      <c r="Y27" s="4">
        <v>55</v>
      </c>
      <c r="Z27" s="4">
        <v>60</v>
      </c>
      <c r="AA27" s="4">
        <v>65</v>
      </c>
      <c r="AB27" s="4">
        <v>70</v>
      </c>
      <c r="AC27" s="4">
        <v>75</v>
      </c>
      <c r="AD27" s="4">
        <v>80</v>
      </c>
      <c r="AE27" s="4">
        <v>85</v>
      </c>
      <c r="AF27" s="4">
        <v>90</v>
      </c>
      <c r="AG27" s="4">
        <v>95</v>
      </c>
      <c r="AH27" s="2"/>
    </row>
    <row r="28" spans="2:52" ht="15.95" customHeight="1">
      <c r="B28" s="3">
        <v>23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4" t="s">
        <v>32</v>
      </c>
      <c r="K28" s="4" t="s">
        <v>32</v>
      </c>
      <c r="L28" s="4" t="s">
        <v>32</v>
      </c>
      <c r="M28" s="4" t="s">
        <v>32</v>
      </c>
      <c r="N28" s="4" t="s">
        <v>32</v>
      </c>
      <c r="O28" s="4" t="s">
        <v>32</v>
      </c>
      <c r="P28" s="4">
        <v>5</v>
      </c>
      <c r="Q28" s="4">
        <v>10</v>
      </c>
      <c r="R28" s="4">
        <v>15</v>
      </c>
      <c r="S28" s="4">
        <v>20</v>
      </c>
      <c r="T28" s="4">
        <v>25</v>
      </c>
      <c r="U28" s="4">
        <v>30</v>
      </c>
      <c r="V28" s="4">
        <v>35</v>
      </c>
      <c r="W28" s="4">
        <v>40</v>
      </c>
      <c r="X28" s="4">
        <v>45</v>
      </c>
      <c r="Y28" s="4">
        <v>50</v>
      </c>
      <c r="Z28" s="4">
        <v>55</v>
      </c>
      <c r="AA28" s="4">
        <v>60</v>
      </c>
      <c r="AB28" s="4">
        <v>65</v>
      </c>
      <c r="AC28" s="4">
        <v>70</v>
      </c>
      <c r="AD28" s="4">
        <v>75</v>
      </c>
      <c r="AE28" s="4">
        <v>80</v>
      </c>
      <c r="AF28" s="4">
        <v>85</v>
      </c>
      <c r="AG28" s="4">
        <v>90</v>
      </c>
      <c r="AH28" s="2"/>
    </row>
    <row r="29" spans="2:52" ht="15.95" customHeight="1">
      <c r="B29" s="3">
        <v>24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4" t="s">
        <v>32</v>
      </c>
      <c r="K29" s="4" t="s">
        <v>32</v>
      </c>
      <c r="L29" s="4" t="s">
        <v>32</v>
      </c>
      <c r="M29" s="4" t="s">
        <v>32</v>
      </c>
      <c r="N29" s="4" t="s">
        <v>32</v>
      </c>
      <c r="O29" s="4" t="s">
        <v>32</v>
      </c>
      <c r="P29" s="4" t="s">
        <v>32</v>
      </c>
      <c r="Q29" s="4">
        <v>5</v>
      </c>
      <c r="R29" s="4">
        <v>10</v>
      </c>
      <c r="S29" s="4">
        <v>15</v>
      </c>
      <c r="T29" s="4">
        <v>20</v>
      </c>
      <c r="U29" s="4">
        <v>25</v>
      </c>
      <c r="V29" s="4">
        <v>30</v>
      </c>
      <c r="W29" s="4">
        <v>35</v>
      </c>
      <c r="X29" s="4">
        <v>40</v>
      </c>
      <c r="Y29" s="4">
        <v>45</v>
      </c>
      <c r="Z29" s="4">
        <v>50</v>
      </c>
      <c r="AA29" s="4">
        <v>55</v>
      </c>
      <c r="AB29" s="4">
        <v>60</v>
      </c>
      <c r="AC29" s="4">
        <v>65</v>
      </c>
      <c r="AD29" s="4">
        <v>70</v>
      </c>
      <c r="AE29" s="4">
        <v>75</v>
      </c>
      <c r="AF29" s="4">
        <v>80</v>
      </c>
      <c r="AG29" s="4">
        <v>85</v>
      </c>
      <c r="AH29" s="2"/>
    </row>
    <row r="30" spans="2:52" ht="15.95" customHeight="1">
      <c r="B30" s="3">
        <v>25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4" t="s">
        <v>32</v>
      </c>
      <c r="K30" s="4" t="s">
        <v>32</v>
      </c>
      <c r="L30" s="4" t="s">
        <v>32</v>
      </c>
      <c r="M30" s="4" t="s">
        <v>32</v>
      </c>
      <c r="N30" s="4" t="s">
        <v>32</v>
      </c>
      <c r="O30" s="4" t="s">
        <v>32</v>
      </c>
      <c r="P30" s="4" t="s">
        <v>32</v>
      </c>
      <c r="Q30" s="4" t="s">
        <v>32</v>
      </c>
      <c r="R30" s="4">
        <v>5</v>
      </c>
      <c r="S30" s="4">
        <v>10</v>
      </c>
      <c r="T30" s="4">
        <v>15</v>
      </c>
      <c r="U30" s="4">
        <v>20</v>
      </c>
      <c r="V30" s="4">
        <v>25</v>
      </c>
      <c r="W30" s="4">
        <v>30</v>
      </c>
      <c r="X30" s="4">
        <v>35</v>
      </c>
      <c r="Y30" s="4">
        <v>40</v>
      </c>
      <c r="Z30" s="4">
        <v>45</v>
      </c>
      <c r="AA30" s="4">
        <v>50</v>
      </c>
      <c r="AB30" s="4">
        <v>55</v>
      </c>
      <c r="AC30" s="4">
        <v>60</v>
      </c>
      <c r="AD30" s="4">
        <v>65</v>
      </c>
      <c r="AE30" s="4">
        <v>70</v>
      </c>
      <c r="AF30" s="4">
        <v>75</v>
      </c>
      <c r="AG30" s="4">
        <v>80</v>
      </c>
      <c r="AH30" s="2"/>
    </row>
    <row r="31" spans="2:52" ht="15.95" customHeight="1">
      <c r="B31" s="3">
        <v>26</v>
      </c>
      <c r="C31" s="4" t="s">
        <v>32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4" t="s">
        <v>32</v>
      </c>
      <c r="K31" s="4" t="s">
        <v>32</v>
      </c>
      <c r="L31" s="4" t="s">
        <v>32</v>
      </c>
      <c r="M31" s="4" t="s">
        <v>32</v>
      </c>
      <c r="N31" s="4" t="s">
        <v>32</v>
      </c>
      <c r="O31" s="4" t="s">
        <v>32</v>
      </c>
      <c r="P31" s="4" t="s">
        <v>32</v>
      </c>
      <c r="Q31" s="4" t="s">
        <v>32</v>
      </c>
      <c r="R31" s="4" t="s">
        <v>32</v>
      </c>
      <c r="S31" s="4">
        <v>5</v>
      </c>
      <c r="T31" s="4">
        <v>10</v>
      </c>
      <c r="U31" s="4">
        <v>15</v>
      </c>
      <c r="V31" s="4">
        <v>20</v>
      </c>
      <c r="W31" s="4">
        <v>25</v>
      </c>
      <c r="X31" s="4">
        <v>30</v>
      </c>
      <c r="Y31" s="4">
        <v>35</v>
      </c>
      <c r="Z31" s="4">
        <v>40</v>
      </c>
      <c r="AA31" s="4">
        <v>45</v>
      </c>
      <c r="AB31" s="4">
        <v>50</v>
      </c>
      <c r="AC31" s="4">
        <v>55</v>
      </c>
      <c r="AD31" s="4">
        <v>60</v>
      </c>
      <c r="AE31" s="4">
        <v>65</v>
      </c>
      <c r="AF31" s="4">
        <v>70</v>
      </c>
      <c r="AG31" s="4">
        <v>75</v>
      </c>
      <c r="AH31" s="2"/>
    </row>
    <row r="32" spans="2:52" ht="15.95" customHeight="1">
      <c r="B32" s="3">
        <v>27</v>
      </c>
      <c r="C32" s="4" t="s">
        <v>32</v>
      </c>
      <c r="D32" s="4" t="s">
        <v>32</v>
      </c>
      <c r="E32" s="4" t="s">
        <v>32</v>
      </c>
      <c r="F32" s="4" t="s">
        <v>32</v>
      </c>
      <c r="G32" s="4" t="s">
        <v>32</v>
      </c>
      <c r="H32" s="4" t="s">
        <v>32</v>
      </c>
      <c r="I32" s="4" t="s">
        <v>32</v>
      </c>
      <c r="J32" s="4" t="s">
        <v>32</v>
      </c>
      <c r="K32" s="4" t="s">
        <v>32</v>
      </c>
      <c r="L32" s="4" t="s">
        <v>32</v>
      </c>
      <c r="M32" s="4" t="s">
        <v>32</v>
      </c>
      <c r="N32" s="4" t="s">
        <v>32</v>
      </c>
      <c r="O32" s="4" t="s">
        <v>32</v>
      </c>
      <c r="P32" s="4" t="s">
        <v>32</v>
      </c>
      <c r="Q32" s="4" t="s">
        <v>32</v>
      </c>
      <c r="R32" s="4" t="s">
        <v>32</v>
      </c>
      <c r="S32" s="4" t="s">
        <v>32</v>
      </c>
      <c r="T32" s="4">
        <v>5</v>
      </c>
      <c r="U32" s="4">
        <v>10</v>
      </c>
      <c r="V32" s="4">
        <v>15</v>
      </c>
      <c r="W32" s="4">
        <v>20</v>
      </c>
      <c r="X32" s="4">
        <v>25</v>
      </c>
      <c r="Y32" s="4">
        <v>30</v>
      </c>
      <c r="Z32" s="4">
        <v>35</v>
      </c>
      <c r="AA32" s="4">
        <v>40</v>
      </c>
      <c r="AB32" s="4">
        <v>45</v>
      </c>
      <c r="AC32" s="4">
        <v>50</v>
      </c>
      <c r="AD32" s="4">
        <v>55</v>
      </c>
      <c r="AE32" s="4">
        <v>60</v>
      </c>
      <c r="AF32" s="4">
        <v>65</v>
      </c>
      <c r="AG32" s="4">
        <v>70</v>
      </c>
      <c r="AH32" s="2"/>
    </row>
    <row r="33" spans="2:35" ht="15.95" customHeight="1">
      <c r="B33" s="3">
        <v>28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4" t="s">
        <v>32</v>
      </c>
      <c r="K33" s="4" t="s">
        <v>32</v>
      </c>
      <c r="L33" s="4" t="s">
        <v>32</v>
      </c>
      <c r="M33" s="4" t="s">
        <v>32</v>
      </c>
      <c r="N33" s="4" t="s">
        <v>32</v>
      </c>
      <c r="O33" s="4" t="s">
        <v>32</v>
      </c>
      <c r="P33" s="4" t="s">
        <v>32</v>
      </c>
      <c r="Q33" s="4" t="s">
        <v>32</v>
      </c>
      <c r="R33" s="4" t="s">
        <v>32</v>
      </c>
      <c r="S33" s="4" t="s">
        <v>32</v>
      </c>
      <c r="T33" s="4" t="s">
        <v>32</v>
      </c>
      <c r="U33" s="4">
        <v>5</v>
      </c>
      <c r="V33" s="4">
        <v>10</v>
      </c>
      <c r="W33" s="4">
        <v>15</v>
      </c>
      <c r="X33" s="4">
        <v>20</v>
      </c>
      <c r="Y33" s="4">
        <v>25</v>
      </c>
      <c r="Z33" s="4">
        <v>30</v>
      </c>
      <c r="AA33" s="4">
        <v>35</v>
      </c>
      <c r="AB33" s="4">
        <v>40</v>
      </c>
      <c r="AC33" s="4">
        <v>45</v>
      </c>
      <c r="AD33" s="4">
        <v>50</v>
      </c>
      <c r="AE33" s="4">
        <v>55</v>
      </c>
      <c r="AF33" s="4">
        <v>60</v>
      </c>
      <c r="AG33" s="4">
        <v>65</v>
      </c>
      <c r="AH33" s="2"/>
    </row>
    <row r="34" spans="2:35" ht="15.95" customHeight="1">
      <c r="B34" s="3">
        <v>29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4" t="s">
        <v>32</v>
      </c>
      <c r="K34" s="4" t="s">
        <v>32</v>
      </c>
      <c r="L34" s="4" t="s">
        <v>32</v>
      </c>
      <c r="M34" s="4" t="s">
        <v>32</v>
      </c>
      <c r="N34" s="4" t="s">
        <v>32</v>
      </c>
      <c r="O34" s="4" t="s">
        <v>32</v>
      </c>
      <c r="P34" s="4" t="s">
        <v>32</v>
      </c>
      <c r="Q34" s="4" t="s">
        <v>32</v>
      </c>
      <c r="R34" s="4" t="s">
        <v>32</v>
      </c>
      <c r="S34" s="4" t="s">
        <v>32</v>
      </c>
      <c r="T34" s="4" t="s">
        <v>32</v>
      </c>
      <c r="U34" s="4" t="s">
        <v>32</v>
      </c>
      <c r="V34" s="4">
        <v>5</v>
      </c>
      <c r="W34" s="4">
        <v>10</v>
      </c>
      <c r="X34" s="4">
        <v>15</v>
      </c>
      <c r="Y34" s="4">
        <v>20</v>
      </c>
      <c r="Z34" s="4">
        <v>25</v>
      </c>
      <c r="AA34" s="4">
        <v>30</v>
      </c>
      <c r="AB34" s="4">
        <v>35</v>
      </c>
      <c r="AC34" s="4">
        <v>40</v>
      </c>
      <c r="AD34" s="4">
        <v>45</v>
      </c>
      <c r="AE34" s="4">
        <v>50</v>
      </c>
      <c r="AF34" s="4">
        <v>55</v>
      </c>
      <c r="AG34" s="4">
        <v>60</v>
      </c>
      <c r="AH34" s="2"/>
    </row>
    <row r="35" spans="2:35" ht="15.95" customHeight="1">
      <c r="B35" s="3">
        <v>30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4" t="s">
        <v>32</v>
      </c>
      <c r="K35" s="4" t="s">
        <v>32</v>
      </c>
      <c r="L35" s="4" t="s">
        <v>32</v>
      </c>
      <c r="M35" s="4" t="s">
        <v>32</v>
      </c>
      <c r="N35" s="4" t="s">
        <v>32</v>
      </c>
      <c r="O35" s="4" t="s">
        <v>32</v>
      </c>
      <c r="P35" s="4" t="s">
        <v>32</v>
      </c>
      <c r="Q35" s="4" t="s">
        <v>32</v>
      </c>
      <c r="R35" s="4" t="s">
        <v>32</v>
      </c>
      <c r="S35" s="4" t="s">
        <v>32</v>
      </c>
      <c r="T35" s="4" t="s">
        <v>32</v>
      </c>
      <c r="U35" s="4" t="s">
        <v>32</v>
      </c>
      <c r="V35" s="4" t="s">
        <v>32</v>
      </c>
      <c r="W35" s="4">
        <v>5</v>
      </c>
      <c r="X35" s="4">
        <v>10</v>
      </c>
      <c r="Y35" s="4">
        <v>15</v>
      </c>
      <c r="Z35" s="4">
        <v>20</v>
      </c>
      <c r="AA35" s="4">
        <v>25</v>
      </c>
      <c r="AB35" s="4">
        <v>30</v>
      </c>
      <c r="AC35" s="4">
        <v>35</v>
      </c>
      <c r="AD35" s="4">
        <v>40</v>
      </c>
      <c r="AE35" s="4">
        <v>45</v>
      </c>
      <c r="AF35" s="4">
        <v>50</v>
      </c>
      <c r="AG35" s="4">
        <v>55</v>
      </c>
      <c r="AH35" s="2"/>
    </row>
    <row r="36" spans="2:35" ht="15.95" customHeight="1">
      <c r="B36" s="3">
        <v>31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 t="s">
        <v>32</v>
      </c>
      <c r="K36" s="4" t="s">
        <v>32</v>
      </c>
      <c r="L36" s="4" t="s">
        <v>32</v>
      </c>
      <c r="M36" s="4" t="s">
        <v>32</v>
      </c>
      <c r="N36" s="4" t="s">
        <v>32</v>
      </c>
      <c r="O36" s="4" t="s">
        <v>32</v>
      </c>
      <c r="P36" s="4" t="s">
        <v>32</v>
      </c>
      <c r="Q36" s="4" t="s">
        <v>32</v>
      </c>
      <c r="R36" s="4" t="s">
        <v>32</v>
      </c>
      <c r="S36" s="4" t="s">
        <v>32</v>
      </c>
      <c r="T36" s="4" t="s">
        <v>32</v>
      </c>
      <c r="U36" s="4" t="s">
        <v>32</v>
      </c>
      <c r="V36" s="4" t="s">
        <v>32</v>
      </c>
      <c r="W36" s="4" t="s">
        <v>32</v>
      </c>
      <c r="X36" s="4">
        <v>5</v>
      </c>
      <c r="Y36" s="4">
        <v>10</v>
      </c>
      <c r="Z36" s="4">
        <v>15</v>
      </c>
      <c r="AA36" s="4">
        <v>20</v>
      </c>
      <c r="AB36" s="4">
        <v>25</v>
      </c>
      <c r="AC36" s="4">
        <v>30</v>
      </c>
      <c r="AD36" s="4">
        <v>35</v>
      </c>
      <c r="AE36" s="4">
        <v>40</v>
      </c>
      <c r="AF36" s="4">
        <v>45</v>
      </c>
      <c r="AG36" s="4">
        <v>50</v>
      </c>
      <c r="AH36" s="2"/>
    </row>
    <row r="37" spans="2:35" ht="15.95" customHeight="1">
      <c r="AH37" s="2"/>
    </row>
    <row r="38" spans="2:35" ht="15.95" customHeight="1" thickBot="1">
      <c r="AH38" s="2"/>
    </row>
    <row r="39" spans="2:35" ht="15.95" customHeight="1">
      <c r="B39" s="123" t="s">
        <v>161</v>
      </c>
      <c r="C39" s="124"/>
      <c r="AH39" s="2"/>
    </row>
    <row r="40" spans="2:35" ht="15.95" customHeight="1">
      <c r="B40" s="125"/>
      <c r="C40" s="126"/>
      <c r="AH40" s="2"/>
    </row>
    <row r="41" spans="2:35" ht="15.95" customHeight="1">
      <c r="B41" s="6"/>
      <c r="C41" s="6"/>
      <c r="AH41" s="6"/>
    </row>
    <row r="42" spans="2:35" ht="15.95" customHeight="1">
      <c r="B42" s="3" t="s">
        <v>162</v>
      </c>
      <c r="C42" s="7" t="s">
        <v>105</v>
      </c>
      <c r="D42" s="7" t="s">
        <v>106</v>
      </c>
      <c r="E42" s="7" t="s">
        <v>107</v>
      </c>
      <c r="F42" s="7" t="s">
        <v>108</v>
      </c>
      <c r="G42" s="7" t="s">
        <v>109</v>
      </c>
      <c r="H42" s="7" t="s">
        <v>110</v>
      </c>
      <c r="I42" s="7" t="s">
        <v>111</v>
      </c>
      <c r="J42" s="7" t="s">
        <v>112</v>
      </c>
      <c r="K42" s="7" t="s">
        <v>113</v>
      </c>
      <c r="L42" s="7" t="s">
        <v>115</v>
      </c>
      <c r="M42" s="7" t="s">
        <v>116</v>
      </c>
      <c r="AH42" s="2"/>
    </row>
    <row r="43" spans="2:35" ht="15.95" customHeight="1">
      <c r="B43" s="3" t="s">
        <v>163</v>
      </c>
      <c r="C43" s="7" t="s">
        <v>105</v>
      </c>
      <c r="D43" s="7" t="s">
        <v>106</v>
      </c>
      <c r="E43" s="7" t="s">
        <v>117</v>
      </c>
      <c r="F43" s="7" t="s">
        <v>118</v>
      </c>
      <c r="G43" s="7" t="s">
        <v>119</v>
      </c>
      <c r="H43" s="7" t="s">
        <v>120</v>
      </c>
      <c r="I43" s="7" t="s">
        <v>121</v>
      </c>
      <c r="J43" s="7" t="s">
        <v>122</v>
      </c>
      <c r="K43" s="7" t="s">
        <v>123</v>
      </c>
      <c r="L43" s="7" t="s">
        <v>124</v>
      </c>
      <c r="M43" s="7" t="s">
        <v>125</v>
      </c>
      <c r="N43" s="7" t="s">
        <v>126</v>
      </c>
      <c r="O43" s="7" t="s">
        <v>127</v>
      </c>
      <c r="P43" s="7" t="s">
        <v>128</v>
      </c>
      <c r="Q43" s="7" t="s">
        <v>129</v>
      </c>
      <c r="R43" s="7" t="s">
        <v>130</v>
      </c>
      <c r="AH43" s="2"/>
    </row>
    <row r="44" spans="2:35">
      <c r="B44" s="3" t="s">
        <v>164</v>
      </c>
      <c r="C44" s="7" t="s">
        <v>131</v>
      </c>
      <c r="D44" s="7" t="s">
        <v>132</v>
      </c>
      <c r="E44" s="7" t="s">
        <v>133</v>
      </c>
      <c r="F44" s="7" t="s">
        <v>134</v>
      </c>
      <c r="G44" s="7" t="s">
        <v>117</v>
      </c>
      <c r="H44" s="7" t="s">
        <v>118</v>
      </c>
      <c r="I44" s="7" t="s">
        <v>119</v>
      </c>
      <c r="J44" s="7" t="s">
        <v>120</v>
      </c>
      <c r="K44" s="7" t="s">
        <v>121</v>
      </c>
      <c r="L44" s="7" t="s">
        <v>122</v>
      </c>
      <c r="M44" s="7" t="s">
        <v>123</v>
      </c>
      <c r="N44" s="7" t="s">
        <v>124</v>
      </c>
      <c r="O44" s="7" t="s">
        <v>125</v>
      </c>
      <c r="P44" s="7" t="s">
        <v>160</v>
      </c>
      <c r="Q44" s="7" t="s">
        <v>135</v>
      </c>
      <c r="R44" s="7" t="s">
        <v>114</v>
      </c>
      <c r="S44" s="2"/>
      <c r="T44" s="2"/>
      <c r="U44" s="2"/>
      <c r="V44" s="2"/>
      <c r="W44" s="2"/>
      <c r="X44" s="2"/>
      <c r="Y44" s="5"/>
      <c r="Z44" s="5"/>
      <c r="AA44" s="5"/>
      <c r="AB44" s="5"/>
      <c r="AC44" s="5"/>
      <c r="AD44" s="5"/>
      <c r="AE44" s="5"/>
      <c r="AF44" s="5"/>
      <c r="AG44" s="5"/>
      <c r="AH44" s="2"/>
    </row>
    <row r="45" spans="2:35">
      <c r="S45" s="2"/>
      <c r="T45" s="2"/>
      <c r="U45" s="2"/>
      <c r="V45" s="2"/>
      <c r="W45" s="2"/>
      <c r="X45" s="2"/>
      <c r="Y45" s="2"/>
      <c r="Z45" s="5"/>
      <c r="AA45" s="5"/>
      <c r="AB45" s="5"/>
      <c r="AC45" s="5"/>
      <c r="AD45" s="5"/>
      <c r="AE45" s="5"/>
      <c r="AF45" s="5"/>
      <c r="AG45" s="5"/>
      <c r="AH45" s="5"/>
      <c r="AI45" s="2"/>
    </row>
  </sheetData>
  <mergeCells count="4">
    <mergeCell ref="B2:C3"/>
    <mergeCell ref="E2:F3"/>
    <mergeCell ref="H2:I3"/>
    <mergeCell ref="B39:C40"/>
  </mergeCells>
  <phoneticPr fontId="1" type="noConversion"/>
  <pageMargins left="0.7" right="0.7" top="0.75" bottom="0.75" header="0.3" footer="0.3"/>
  <pageSetup paperSize="9" orientation="portrait" horizont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P79"/>
  <sheetViews>
    <sheetView workbookViewId="0">
      <selection activeCell="O9" sqref="O9"/>
    </sheetView>
  </sheetViews>
  <sheetFormatPr defaultRowHeight="16.5"/>
  <cols>
    <col min="1" max="1" width="2.625" customWidth="1"/>
    <col min="2" max="2" width="22.375" style="6" bestFit="1" customWidth="1"/>
    <col min="3" max="3" width="5.625" style="6" customWidth="1"/>
    <col min="4" max="4" width="3.125" style="6" customWidth="1"/>
    <col min="5" max="5" width="3.125" customWidth="1"/>
    <col min="6" max="6" width="6.25" customWidth="1"/>
    <col min="7" max="7" width="8" customWidth="1"/>
    <col min="8" max="8" width="13.125" customWidth="1"/>
    <col min="9" max="9" width="24.75" customWidth="1"/>
    <col min="10" max="11" width="22.375" bestFit="1" customWidth="1"/>
    <col min="12" max="16" width="10.625" customWidth="1"/>
  </cols>
  <sheetData>
    <row r="1" spans="2:16" ht="17.25" thickBot="1"/>
    <row r="2" spans="2:16" ht="24">
      <c r="B2" s="127" t="s">
        <v>31</v>
      </c>
      <c r="C2" s="128"/>
      <c r="D2" s="128"/>
      <c r="E2" s="129"/>
      <c r="G2" s="127" t="s">
        <v>136</v>
      </c>
      <c r="H2" s="129"/>
      <c r="J2" s="33" t="s">
        <v>238</v>
      </c>
      <c r="L2" s="127" t="s">
        <v>239</v>
      </c>
      <c r="M2" s="128"/>
      <c r="N2" s="128"/>
      <c r="O2" s="128"/>
      <c r="P2" s="129"/>
    </row>
    <row r="3" spans="2:16" ht="17.25" thickBot="1"/>
    <row r="4" spans="2:16" ht="17.25" thickBot="1">
      <c r="B4" s="8" t="s">
        <v>19</v>
      </c>
      <c r="C4" s="143" t="s">
        <v>93</v>
      </c>
      <c r="D4" s="143"/>
      <c r="E4" s="143"/>
      <c r="G4" s="133" t="s">
        <v>19</v>
      </c>
      <c r="H4" s="134"/>
      <c r="J4" s="15" t="s">
        <v>168</v>
      </c>
      <c r="K4" s="15" t="s">
        <v>169</v>
      </c>
      <c r="L4" s="31" t="s">
        <v>176</v>
      </c>
      <c r="M4" s="31" t="s">
        <v>182</v>
      </c>
      <c r="N4" s="31" t="s">
        <v>204</v>
      </c>
      <c r="O4" s="31" t="s">
        <v>206</v>
      </c>
      <c r="P4" s="31" t="s">
        <v>216</v>
      </c>
    </row>
    <row r="5" spans="2:16" ht="17.25" thickTop="1">
      <c r="B5" s="10" t="s">
        <v>51</v>
      </c>
      <c r="C5" s="10">
        <v>1</v>
      </c>
      <c r="D5" s="137"/>
      <c r="E5" s="137"/>
      <c r="G5" s="130" t="s">
        <v>141</v>
      </c>
      <c r="H5" s="131"/>
      <c r="J5" s="16" t="s">
        <v>170</v>
      </c>
      <c r="K5" s="17">
        <f>10</f>
        <v>10</v>
      </c>
      <c r="L5" s="17" t="s">
        <v>317</v>
      </c>
      <c r="M5" s="17" t="s">
        <v>311</v>
      </c>
      <c r="N5" s="17"/>
      <c r="O5" s="17" t="s">
        <v>315</v>
      </c>
      <c r="P5" s="17"/>
    </row>
    <row r="6" spans="2:16">
      <c r="B6" s="11" t="s">
        <v>167</v>
      </c>
      <c r="C6" s="11">
        <v>1</v>
      </c>
      <c r="D6" s="132"/>
      <c r="E6" s="132"/>
      <c r="G6" s="130" t="s">
        <v>146</v>
      </c>
      <c r="H6" s="131"/>
      <c r="J6" s="14" t="s">
        <v>171</v>
      </c>
      <c r="K6" s="18">
        <f>1</f>
        <v>1</v>
      </c>
      <c r="L6" s="18"/>
      <c r="M6" s="18"/>
      <c r="N6" s="18"/>
      <c r="O6" s="18" t="s">
        <v>320</v>
      </c>
      <c r="P6" s="18"/>
    </row>
    <row r="7" spans="2:16">
      <c r="B7" s="11" t="s">
        <v>39</v>
      </c>
      <c r="C7" s="11">
        <v>1</v>
      </c>
      <c r="D7" s="132">
        <v>2</v>
      </c>
      <c r="E7" s="132"/>
      <c r="G7" s="130" t="str">
        <f>"모국어"&amp;IF(ISBLANK(스테이터스!$F$7),"",":"&amp;스테이터스!$F$7)&amp;"("&amp;edu*5&amp;"%)"</f>
        <v>모국어:일본(40%)</v>
      </c>
      <c r="H7" s="131"/>
      <c r="J7" s="14" t="s">
        <v>172</v>
      </c>
      <c r="K7" s="18">
        <f>5</f>
        <v>5</v>
      </c>
      <c r="L7" s="18"/>
      <c r="M7" s="18"/>
      <c r="N7" s="18"/>
      <c r="O7" s="18" t="s">
        <v>321</v>
      </c>
      <c r="P7" s="18"/>
    </row>
    <row r="8" spans="2:16">
      <c r="B8" s="11" t="s">
        <v>52</v>
      </c>
      <c r="C8" s="11">
        <v>1</v>
      </c>
      <c r="D8" s="132"/>
      <c r="E8" s="132"/>
      <c r="G8" s="130" t="s">
        <v>140</v>
      </c>
      <c r="H8" s="131"/>
      <c r="J8" s="14" t="s">
        <v>173</v>
      </c>
      <c r="K8" s="18">
        <f>20</f>
        <v>20</v>
      </c>
      <c r="L8" s="18"/>
      <c r="M8" s="18"/>
      <c r="N8" s="18"/>
      <c r="O8" s="18" t="s">
        <v>322</v>
      </c>
      <c r="P8" s="18"/>
    </row>
    <row r="9" spans="2:16">
      <c r="B9" s="11" t="s">
        <v>46</v>
      </c>
      <c r="C9" s="11">
        <v>1</v>
      </c>
      <c r="D9" s="132"/>
      <c r="E9" s="132"/>
      <c r="G9" s="130" t="s">
        <v>144</v>
      </c>
      <c r="H9" s="131"/>
      <c r="J9" s="14" t="s">
        <v>174</v>
      </c>
      <c r="K9" s="18">
        <f>20</f>
        <v>20</v>
      </c>
    </row>
    <row r="10" spans="2:16">
      <c r="B10" s="11" t="s">
        <v>78</v>
      </c>
      <c r="C10" s="11">
        <v>1</v>
      </c>
      <c r="D10" s="132"/>
      <c r="E10" s="132"/>
      <c r="G10" s="130" t="s">
        <v>148</v>
      </c>
      <c r="H10" s="131"/>
      <c r="J10" s="14" t="s">
        <v>175</v>
      </c>
      <c r="K10" s="18">
        <f>10</f>
        <v>10</v>
      </c>
    </row>
    <row r="11" spans="2:16">
      <c r="B11" s="11" t="s">
        <v>83</v>
      </c>
      <c r="C11" s="11">
        <v>1</v>
      </c>
      <c r="D11" s="132"/>
      <c r="E11" s="132"/>
      <c r="G11" s="130" t="s">
        <v>143</v>
      </c>
      <c r="H11" s="131"/>
      <c r="J11" s="14" t="str">
        <f>IF(ISBLANK(L5),"다른 언어1","다른 언어:"&amp;L5)</f>
        <v>다른 언어:영어</v>
      </c>
      <c r="K11" s="18">
        <f>1</f>
        <v>1</v>
      </c>
    </row>
    <row r="12" spans="2:16">
      <c r="B12" s="11" t="s">
        <v>69</v>
      </c>
      <c r="C12" s="11">
        <v>1</v>
      </c>
      <c r="D12" s="132"/>
      <c r="E12" s="132"/>
      <c r="G12" s="135" t="s">
        <v>137</v>
      </c>
      <c r="H12" s="136"/>
      <c r="J12" s="30" t="str">
        <f>IF(ISBLANK(L6),"다른 언어2","다른 언어:"&amp;L6)</f>
        <v>다른 언어2</v>
      </c>
      <c r="K12" s="18">
        <f>1</f>
        <v>1</v>
      </c>
    </row>
    <row r="13" spans="2:16">
      <c r="B13" s="11" t="s">
        <v>77</v>
      </c>
      <c r="C13" s="11">
        <v>1</v>
      </c>
      <c r="D13" s="132"/>
      <c r="E13" s="132"/>
      <c r="G13" s="130" t="s">
        <v>138</v>
      </c>
      <c r="H13" s="131"/>
      <c r="J13" s="30" t="str">
        <f>IF(ISBLANK(L7),"다른 언어3","다른 언어:"&amp;L7)</f>
        <v>다른 언어3</v>
      </c>
      <c r="K13" s="18">
        <f>1</f>
        <v>1</v>
      </c>
    </row>
    <row r="14" spans="2:16">
      <c r="B14" s="11" t="s">
        <v>76</v>
      </c>
      <c r="C14" s="11">
        <v>1</v>
      </c>
      <c r="D14" s="132"/>
      <c r="E14" s="132"/>
      <c r="G14" s="130" t="s">
        <v>147</v>
      </c>
      <c r="H14" s="131"/>
      <c r="J14" s="30" t="str">
        <f>IF(ISBLANK(L8),"다른 언어4","다른 언어:"&amp;L8)</f>
        <v>다른 언어4</v>
      </c>
      <c r="K14" s="18">
        <f>1</f>
        <v>1</v>
      </c>
    </row>
    <row r="15" spans="2:16">
      <c r="B15" s="11" t="s">
        <v>87</v>
      </c>
      <c r="C15" s="11">
        <v>1</v>
      </c>
      <c r="D15" s="132"/>
      <c r="E15" s="132"/>
      <c r="G15" s="130" t="s">
        <v>142</v>
      </c>
      <c r="H15" s="131"/>
      <c r="J15" s="14" t="s">
        <v>177</v>
      </c>
      <c r="K15" s="18">
        <f>25</f>
        <v>25</v>
      </c>
    </row>
    <row r="16" spans="2:16">
      <c r="B16" s="11" t="s">
        <v>85</v>
      </c>
      <c r="C16" s="11">
        <v>1</v>
      </c>
      <c r="D16" s="132"/>
      <c r="E16" s="132"/>
      <c r="G16" s="130" t="s">
        <v>145</v>
      </c>
      <c r="H16" s="131"/>
      <c r="J16" s="14" t="s">
        <v>178</v>
      </c>
      <c r="K16" s="18">
        <f>25</f>
        <v>25</v>
      </c>
    </row>
    <row r="17" spans="2:12">
      <c r="B17" s="11" t="str">
        <f>"모국어"&amp;IF(ISBLANK(스테이터스!$F$7),"",":"&amp;스테이터스!$F$7)&amp;"("&amp;edu*5&amp;"%)"</f>
        <v>모국어:일본(40%)</v>
      </c>
      <c r="C17" s="11">
        <v>1</v>
      </c>
      <c r="D17" s="132"/>
      <c r="E17" s="132"/>
      <c r="G17" s="130" t="str">
        <f>"회피("&amp;dex*2+30&amp;"%)"</f>
        <v>회피(52%)</v>
      </c>
      <c r="H17" s="131"/>
      <c r="J17" s="14" t="s">
        <v>179</v>
      </c>
      <c r="K17" s="18">
        <f>40</f>
        <v>40</v>
      </c>
    </row>
    <row r="18" spans="2:12">
      <c r="B18" s="11" t="s">
        <v>84</v>
      </c>
      <c r="C18" s="11">
        <v>1</v>
      </c>
      <c r="D18" s="11">
        <v>2</v>
      </c>
      <c r="E18" s="11">
        <v>3</v>
      </c>
      <c r="J18" s="14" t="s">
        <v>180</v>
      </c>
      <c r="K18" s="18">
        <f>25</f>
        <v>25</v>
      </c>
    </row>
    <row r="19" spans="2:12">
      <c r="B19" s="11" t="s">
        <v>92</v>
      </c>
      <c r="C19" s="11">
        <v>1</v>
      </c>
      <c r="D19" s="132"/>
      <c r="E19" s="132"/>
      <c r="J19" s="14" t="s">
        <v>181</v>
      </c>
      <c r="K19" s="18">
        <f>15</f>
        <v>15</v>
      </c>
    </row>
    <row r="20" spans="2:12">
      <c r="B20" s="11" t="s">
        <v>80</v>
      </c>
      <c r="C20" s="11">
        <v>1</v>
      </c>
      <c r="D20" s="132"/>
      <c r="E20" s="132"/>
      <c r="J20" s="14" t="str">
        <f>"모국어"&amp;IF(ISBLANK(스테이터스!$F$7),"",":"&amp;스테이터스!$F$7)</f>
        <v>모국어:일본</v>
      </c>
      <c r="K20" s="18">
        <f>MIN((edu*5),99)</f>
        <v>40</v>
      </c>
    </row>
    <row r="21" spans="2:12">
      <c r="B21" s="11" t="s">
        <v>71</v>
      </c>
      <c r="C21" s="11">
        <v>1</v>
      </c>
      <c r="D21" s="132"/>
      <c r="E21" s="132"/>
      <c r="J21" s="14" t="str">
        <f>IF(ISBLANK(M5),"무술1","무술:"&amp;M5)</f>
        <v>무술:CQC</v>
      </c>
      <c r="K21" s="18">
        <f>1</f>
        <v>1</v>
      </c>
      <c r="L21" s="9"/>
    </row>
    <row r="22" spans="2:12">
      <c r="B22" s="11" t="s">
        <v>48</v>
      </c>
      <c r="C22" s="11">
        <v>1</v>
      </c>
      <c r="D22" s="132"/>
      <c r="E22" s="132"/>
      <c r="J22" s="30" t="str">
        <f>IF(ISBLANK(M6),"무술2","무술:"&amp;M6)</f>
        <v>무술2</v>
      </c>
      <c r="K22" s="32">
        <v>1</v>
      </c>
      <c r="L22" s="9"/>
    </row>
    <row r="23" spans="2:12">
      <c r="B23" s="11" t="s">
        <v>82</v>
      </c>
      <c r="C23" s="11">
        <v>1</v>
      </c>
      <c r="D23" s="132"/>
      <c r="E23" s="132"/>
      <c r="J23" s="30" t="str">
        <f>IF(ISBLANK(M7),"무술3","무술:"&amp;M7)</f>
        <v>무술3</v>
      </c>
      <c r="K23" s="32">
        <v>1</v>
      </c>
      <c r="L23" s="9"/>
    </row>
    <row r="24" spans="2:12">
      <c r="B24" s="11" t="s">
        <v>81</v>
      </c>
      <c r="C24" s="11">
        <v>1</v>
      </c>
      <c r="D24" s="132"/>
      <c r="E24" s="132"/>
      <c r="J24" s="30" t="str">
        <f>IF(ISBLANK(M8),"무술4","무술:"&amp;M8)</f>
        <v>무술4</v>
      </c>
      <c r="K24" s="32">
        <v>1</v>
      </c>
      <c r="L24" s="9"/>
    </row>
    <row r="25" spans="2:12">
      <c r="B25" s="11" t="s">
        <v>55</v>
      </c>
      <c r="C25" s="11">
        <v>1</v>
      </c>
      <c r="D25" s="132"/>
      <c r="E25" s="132"/>
      <c r="J25" s="14" t="s">
        <v>183</v>
      </c>
      <c r="K25" s="18">
        <f>1</f>
        <v>1</v>
      </c>
      <c r="L25" s="9"/>
    </row>
    <row r="26" spans="2:12">
      <c r="B26" s="11" t="s">
        <v>58</v>
      </c>
      <c r="C26" s="11">
        <v>1</v>
      </c>
      <c r="D26" s="132"/>
      <c r="E26" s="132"/>
      <c r="J26" s="14" t="s">
        <v>184</v>
      </c>
      <c r="K26" s="18">
        <f>10</f>
        <v>10</v>
      </c>
      <c r="L26" s="9"/>
    </row>
    <row r="27" spans="2:12">
      <c r="B27" s="11" t="s">
        <v>65</v>
      </c>
      <c r="C27" s="11">
        <v>1</v>
      </c>
      <c r="D27" s="132"/>
      <c r="E27" s="132"/>
      <c r="J27" s="14" t="s">
        <v>185</v>
      </c>
      <c r="K27" s="18">
        <f>10</f>
        <v>10</v>
      </c>
      <c r="L27" s="9"/>
    </row>
    <row r="28" spans="2:12">
      <c r="B28" s="11" t="s">
        <v>89</v>
      </c>
      <c r="C28" s="11">
        <v>1</v>
      </c>
      <c r="D28" s="132"/>
      <c r="E28" s="132"/>
      <c r="J28" s="14" t="s">
        <v>186</v>
      </c>
      <c r="K28" s="18">
        <f>25</f>
        <v>25</v>
      </c>
      <c r="L28" s="9"/>
    </row>
    <row r="29" spans="2:12">
      <c r="B29" s="11" t="s">
        <v>66</v>
      </c>
      <c r="C29" s="11">
        <v>1</v>
      </c>
      <c r="D29" s="132"/>
      <c r="E29" s="132"/>
      <c r="J29" s="14" t="s">
        <v>187</v>
      </c>
      <c r="K29" s="18">
        <f>5</f>
        <v>5</v>
      </c>
      <c r="L29" s="9"/>
    </row>
    <row r="30" spans="2:12">
      <c r="B30" s="11" t="s">
        <v>62</v>
      </c>
      <c r="C30" s="11">
        <v>1</v>
      </c>
      <c r="D30" s="132"/>
      <c r="E30" s="132"/>
      <c r="J30" s="14" t="s">
        <v>188</v>
      </c>
      <c r="K30" s="18">
        <f>1</f>
        <v>1</v>
      </c>
      <c r="L30" s="9"/>
    </row>
    <row r="31" spans="2:12">
      <c r="B31" s="11" t="s">
        <v>45</v>
      </c>
      <c r="C31" s="11">
        <v>1</v>
      </c>
      <c r="D31" s="132"/>
      <c r="E31" s="132"/>
      <c r="J31" s="14" t="s">
        <v>189</v>
      </c>
      <c r="K31" s="18">
        <f>10</f>
        <v>10</v>
      </c>
      <c r="L31" s="9"/>
    </row>
    <row r="32" spans="2:12">
      <c r="B32" s="11" t="s">
        <v>44</v>
      </c>
      <c r="C32" s="11">
        <v>1</v>
      </c>
      <c r="D32" s="132">
        <v>2</v>
      </c>
      <c r="E32" s="132"/>
      <c r="J32" s="14" t="s">
        <v>190</v>
      </c>
      <c r="K32" s="18">
        <f>30</f>
        <v>30</v>
      </c>
      <c r="L32" s="9"/>
    </row>
    <row r="33" spans="2:12">
      <c r="B33" s="12" t="s">
        <v>57</v>
      </c>
      <c r="C33" s="12">
        <v>1</v>
      </c>
      <c r="D33" s="138"/>
      <c r="E33" s="139"/>
      <c r="J33" s="14" t="s">
        <v>191</v>
      </c>
      <c r="K33" s="18">
        <f>1</f>
        <v>1</v>
      </c>
      <c r="L33" s="9"/>
    </row>
    <row r="34" spans="2:12">
      <c r="B34" s="11" t="s">
        <v>59</v>
      </c>
      <c r="C34" s="11">
        <v>1</v>
      </c>
      <c r="D34" s="140"/>
      <c r="E34" s="141"/>
      <c r="J34" s="14" t="s">
        <v>192</v>
      </c>
      <c r="K34" s="18">
        <f>15</f>
        <v>15</v>
      </c>
      <c r="L34" s="9"/>
    </row>
    <row r="35" spans="2:12">
      <c r="B35" s="11" t="s">
        <v>60</v>
      </c>
      <c r="C35" s="11">
        <v>1</v>
      </c>
      <c r="D35" s="140"/>
      <c r="E35" s="141"/>
      <c r="J35" s="14" t="s">
        <v>193</v>
      </c>
      <c r="K35" s="18">
        <f>15</f>
        <v>15</v>
      </c>
      <c r="L35" s="9"/>
    </row>
    <row r="36" spans="2:12">
      <c r="B36" s="13" t="s">
        <v>86</v>
      </c>
      <c r="C36" s="13">
        <v>1</v>
      </c>
      <c r="D36" s="142"/>
      <c r="E36" s="141"/>
      <c r="J36" s="14" t="s">
        <v>194</v>
      </c>
      <c r="K36" s="18">
        <f>25</f>
        <v>25</v>
      </c>
      <c r="L36" s="9"/>
    </row>
    <row r="37" spans="2:12">
      <c r="B37" s="11" t="s">
        <v>88</v>
      </c>
      <c r="C37" s="11">
        <v>1</v>
      </c>
      <c r="D37" s="142"/>
      <c r="E37" s="141"/>
      <c r="J37" s="14" t="s">
        <v>195</v>
      </c>
      <c r="K37" s="18">
        <f>10</f>
        <v>10</v>
      </c>
      <c r="L37" s="9"/>
    </row>
    <row r="38" spans="2:12">
      <c r="B38" s="11" t="s">
        <v>47</v>
      </c>
      <c r="C38" s="11">
        <v>1</v>
      </c>
      <c r="D38" s="142"/>
      <c r="E38" s="141"/>
      <c r="J38" s="14" t="s">
        <v>196</v>
      </c>
      <c r="K38" s="18">
        <f>15</f>
        <v>15</v>
      </c>
    </row>
    <row r="39" spans="2:12">
      <c r="B39" s="11" t="s">
        <v>79</v>
      </c>
      <c r="C39" s="11">
        <v>1</v>
      </c>
      <c r="D39" s="142"/>
      <c r="E39" s="141"/>
      <c r="J39" s="12" t="s">
        <v>197</v>
      </c>
      <c r="K39" s="19">
        <f>5</f>
        <v>5</v>
      </c>
    </row>
    <row r="40" spans="2:12">
      <c r="B40" s="11" t="s">
        <v>50</v>
      </c>
      <c r="C40" s="11">
        <v>1</v>
      </c>
      <c r="D40" s="135"/>
      <c r="E40" s="136"/>
      <c r="J40" s="14" t="s">
        <v>198</v>
      </c>
      <c r="K40" s="18">
        <f>15</f>
        <v>15</v>
      </c>
    </row>
    <row r="41" spans="2:12">
      <c r="B41" s="11" t="s">
        <v>41</v>
      </c>
      <c r="C41" s="11">
        <v>1</v>
      </c>
      <c r="D41" s="132">
        <v>2</v>
      </c>
      <c r="E41" s="132"/>
      <c r="J41" s="14" t="s">
        <v>199</v>
      </c>
      <c r="K41" s="18">
        <f>5</f>
        <v>5</v>
      </c>
    </row>
    <row r="42" spans="2:12">
      <c r="B42" s="11" t="s">
        <v>94</v>
      </c>
      <c r="C42" s="11">
        <v>1</v>
      </c>
      <c r="D42" s="132">
        <v>2</v>
      </c>
      <c r="E42" s="132"/>
      <c r="J42" s="13" t="s">
        <v>200</v>
      </c>
      <c r="K42" s="20">
        <f>1</f>
        <v>1</v>
      </c>
    </row>
    <row r="43" spans="2:12">
      <c r="B43" s="11" t="s">
        <v>139</v>
      </c>
      <c r="C43" s="11">
        <v>1</v>
      </c>
      <c r="D43" s="132">
        <v>2</v>
      </c>
      <c r="E43" s="132"/>
      <c r="J43" s="14" t="s">
        <v>201</v>
      </c>
      <c r="K43" s="18">
        <f>20</f>
        <v>20</v>
      </c>
    </row>
    <row r="44" spans="2:12">
      <c r="B44" s="11" t="s">
        <v>40</v>
      </c>
      <c r="C44" s="11">
        <v>1</v>
      </c>
      <c r="D44" s="132">
        <v>2</v>
      </c>
      <c r="E44" s="132"/>
      <c r="J44" s="14" t="s">
        <v>202</v>
      </c>
      <c r="K44" s="18">
        <f>25</f>
        <v>25</v>
      </c>
    </row>
    <row r="45" spans="2:12">
      <c r="B45" s="11" t="s">
        <v>61</v>
      </c>
      <c r="C45" s="11">
        <v>1</v>
      </c>
      <c r="D45" s="132"/>
      <c r="E45" s="132"/>
      <c r="J45" s="14" t="s">
        <v>203</v>
      </c>
      <c r="K45" s="18">
        <f>5</f>
        <v>5</v>
      </c>
    </row>
    <row r="46" spans="2:12">
      <c r="B46" s="11" t="s">
        <v>43</v>
      </c>
      <c r="C46" s="11">
        <v>1</v>
      </c>
      <c r="D46" s="132"/>
      <c r="E46" s="132"/>
      <c r="J46" s="14" t="str">
        <f>IF(ISBLANK(N5),"예술1","예술:"&amp;N5)</f>
        <v>예술1</v>
      </c>
      <c r="K46" s="18">
        <f>5</f>
        <v>5</v>
      </c>
    </row>
    <row r="47" spans="2:12">
      <c r="B47" s="11" t="s">
        <v>49</v>
      </c>
      <c r="C47" s="11">
        <v>1</v>
      </c>
      <c r="D47" s="132">
        <v>2</v>
      </c>
      <c r="E47" s="132"/>
      <c r="J47" s="30" t="str">
        <f>IF(ISBLANK(N6),"예술2","예술:"&amp;N6)</f>
        <v>예술2</v>
      </c>
      <c r="K47" s="32">
        <v>5</v>
      </c>
    </row>
    <row r="48" spans="2:12">
      <c r="B48" s="11" t="s">
        <v>54</v>
      </c>
      <c r="C48" s="11">
        <v>1</v>
      </c>
      <c r="D48" s="132"/>
      <c r="E48" s="132"/>
      <c r="J48" s="30" t="str">
        <f>IF(ISBLANK(N7),"예술3","예술:"&amp;N7)</f>
        <v>예술3</v>
      </c>
      <c r="K48" s="32">
        <v>5</v>
      </c>
    </row>
    <row r="49" spans="2:11">
      <c r="B49" s="11" t="s">
        <v>72</v>
      </c>
      <c r="C49" s="11">
        <v>1</v>
      </c>
      <c r="D49" s="132"/>
      <c r="E49" s="132"/>
      <c r="J49" s="30" t="str">
        <f>IF(ISBLANK(N8),"예술4","예술:"&amp;N8)</f>
        <v>예술4</v>
      </c>
      <c r="K49" s="32">
        <v>5</v>
      </c>
    </row>
    <row r="50" spans="2:11">
      <c r="B50" s="11" t="s">
        <v>64</v>
      </c>
      <c r="C50" s="11">
        <v>1</v>
      </c>
      <c r="D50" s="132">
        <v>2</v>
      </c>
      <c r="E50" s="132"/>
      <c r="J50" s="14" t="s">
        <v>205</v>
      </c>
      <c r="K50" s="18">
        <f>5</f>
        <v>5</v>
      </c>
    </row>
    <row r="51" spans="2:11">
      <c r="B51" s="11" t="s">
        <v>74</v>
      </c>
      <c r="C51" s="11">
        <v>1</v>
      </c>
      <c r="D51" s="132"/>
      <c r="E51" s="132"/>
      <c r="J51" s="14" t="str">
        <f>IF(ISBLANK(O5),"운전1","운전:"&amp;O5)</f>
        <v>운전:자동차</v>
      </c>
      <c r="K51" s="18">
        <f>20</f>
        <v>20</v>
      </c>
    </row>
    <row r="52" spans="2:11">
      <c r="B52" s="11" t="s">
        <v>63</v>
      </c>
      <c r="C52" s="11">
        <v>1</v>
      </c>
      <c r="D52" s="132"/>
      <c r="E52" s="132"/>
      <c r="J52" s="30" t="str">
        <f>IF(ISBLANK(O6),"운전2","운전:"&amp;O6)</f>
        <v>운전:전차</v>
      </c>
      <c r="K52" s="29">
        <v>20</v>
      </c>
    </row>
    <row r="53" spans="2:11">
      <c r="B53" s="11" t="s">
        <v>67</v>
      </c>
      <c r="C53" s="11">
        <v>1</v>
      </c>
      <c r="D53" s="132">
        <v>2</v>
      </c>
      <c r="E53" s="132"/>
      <c r="J53" s="30" t="str">
        <f>IF(ISBLANK(O7),"운전3","운전:"&amp;O7)</f>
        <v>운전:잠수정</v>
      </c>
      <c r="K53" s="29">
        <v>20</v>
      </c>
    </row>
    <row r="54" spans="2:11">
      <c r="B54" s="11" t="s">
        <v>90</v>
      </c>
      <c r="C54" s="11">
        <v>1</v>
      </c>
      <c r="D54" s="132"/>
      <c r="E54" s="132"/>
      <c r="J54" s="30" t="str">
        <f>IF(ISBLANK(O8),"운전4","운전:"&amp;O8)</f>
        <v>운전:제트기</v>
      </c>
      <c r="K54" s="29">
        <v>20</v>
      </c>
    </row>
    <row r="55" spans="2:11">
      <c r="B55" s="11" t="s">
        <v>56</v>
      </c>
      <c r="C55" s="11">
        <v>1</v>
      </c>
      <c r="D55" s="132"/>
      <c r="E55" s="132"/>
      <c r="J55" s="14" t="s">
        <v>207</v>
      </c>
      <c r="K55" s="18">
        <f>30</f>
        <v>30</v>
      </c>
    </row>
    <row r="56" spans="2:11">
      <c r="B56" s="11" t="s">
        <v>68</v>
      </c>
      <c r="C56" s="11">
        <v>1</v>
      </c>
      <c r="D56" s="132"/>
      <c r="E56" s="132"/>
      <c r="J56" s="14" t="s">
        <v>208</v>
      </c>
      <c r="K56" s="18">
        <f>5</f>
        <v>5</v>
      </c>
    </row>
    <row r="57" spans="2:11">
      <c r="B57" s="11" t="s">
        <v>73</v>
      </c>
      <c r="C57" s="11">
        <v>1</v>
      </c>
      <c r="D57" s="132"/>
      <c r="E57" s="132"/>
      <c r="J57" s="14" t="s">
        <v>209</v>
      </c>
      <c r="K57" s="18">
        <f>1</f>
        <v>1</v>
      </c>
    </row>
    <row r="58" spans="2:11">
      <c r="B58" s="11" t="s">
        <v>70</v>
      </c>
      <c r="C58" s="11">
        <v>1</v>
      </c>
      <c r="D58" s="132"/>
      <c r="E58" s="132"/>
      <c r="J58" s="14" t="s">
        <v>210</v>
      </c>
      <c r="K58" s="18">
        <f>1</f>
        <v>1</v>
      </c>
    </row>
    <row r="59" spans="2:11">
      <c r="B59" s="11" t="s">
        <v>53</v>
      </c>
      <c r="C59" s="11">
        <v>1</v>
      </c>
      <c r="D59" s="132"/>
      <c r="E59" s="132"/>
      <c r="J59" s="14" t="s">
        <v>211</v>
      </c>
      <c r="K59" s="18">
        <f>25</f>
        <v>25</v>
      </c>
    </row>
    <row r="60" spans="2:11">
      <c r="B60" s="11" t="s">
        <v>165</v>
      </c>
      <c r="C60" s="11">
        <v>1</v>
      </c>
      <c r="D60" s="132"/>
      <c r="E60" s="132"/>
      <c r="J60" s="14" t="s">
        <v>212</v>
      </c>
      <c r="K60" s="18">
        <f>10</f>
        <v>10</v>
      </c>
    </row>
    <row r="61" spans="2:11">
      <c r="B61" s="11" t="s">
        <v>91</v>
      </c>
      <c r="C61" s="11">
        <v>1</v>
      </c>
      <c r="D61" s="132"/>
      <c r="E61" s="132"/>
      <c r="J61" s="14" t="s">
        <v>213</v>
      </c>
      <c r="K61" s="18">
        <f>10</f>
        <v>10</v>
      </c>
    </row>
    <row r="62" spans="2:11">
      <c r="B62" s="11" t="s">
        <v>75</v>
      </c>
      <c r="C62" s="11">
        <v>1</v>
      </c>
      <c r="D62" s="132"/>
      <c r="E62" s="132"/>
      <c r="J62" s="14" t="s">
        <v>214</v>
      </c>
      <c r="K62" s="18">
        <f>1</f>
        <v>1</v>
      </c>
    </row>
    <row r="63" spans="2:11">
      <c r="B63" s="11" t="s">
        <v>42</v>
      </c>
      <c r="C63" s="11">
        <v>1</v>
      </c>
      <c r="D63" s="132"/>
      <c r="E63" s="132"/>
      <c r="J63" s="14" t="s">
        <v>215</v>
      </c>
      <c r="K63" s="18">
        <f>1</f>
        <v>1</v>
      </c>
    </row>
    <row r="64" spans="2:11">
      <c r="B64" s="11" t="str">
        <f>"회피("&amp;dex*2&amp;"%)"</f>
        <v>회피(22%)</v>
      </c>
      <c r="C64" s="11">
        <v>1</v>
      </c>
      <c r="D64" s="132"/>
      <c r="E64" s="132"/>
      <c r="J64" s="26" t="str">
        <f>IF(ISBLANK(P5),"제작1","제작:"&amp;P5)</f>
        <v>제작1</v>
      </c>
      <c r="K64" s="18">
        <f>5</f>
        <v>5</v>
      </c>
    </row>
    <row r="65" spans="10:11">
      <c r="J65" s="30" t="str">
        <f>IF(ISBLANK(P6),"제작2","제작:"&amp;P6)</f>
        <v>제작2</v>
      </c>
      <c r="K65" s="32">
        <v>5</v>
      </c>
    </row>
    <row r="66" spans="10:11">
      <c r="J66" s="30" t="str">
        <f>IF(ISBLANK(P7),"제작3","제작:"&amp;P7)</f>
        <v>제작3</v>
      </c>
      <c r="K66" s="32">
        <v>5</v>
      </c>
    </row>
    <row r="67" spans="10:11">
      <c r="J67" s="30" t="str">
        <f>IF(ISBLANK(P8),"제작4","제작:"&amp;P8)</f>
        <v>제작4</v>
      </c>
      <c r="K67" s="32">
        <v>5</v>
      </c>
    </row>
    <row r="68" spans="10:11">
      <c r="J68" s="14" t="s">
        <v>217</v>
      </c>
      <c r="K68" s="18">
        <f>1</f>
        <v>1</v>
      </c>
    </row>
    <row r="69" spans="10:11">
      <c r="J69" s="14" t="s">
        <v>218</v>
      </c>
      <c r="K69" s="18">
        <f>50</f>
        <v>50</v>
      </c>
    </row>
    <row r="70" spans="10:11">
      <c r="J70" s="14" t="s">
        <v>219</v>
      </c>
      <c r="K70" s="18">
        <f>1</f>
        <v>1</v>
      </c>
    </row>
    <row r="71" spans="10:11">
      <c r="J71" s="14" t="s">
        <v>220</v>
      </c>
      <c r="K71" s="18">
        <f>1</f>
        <v>1</v>
      </c>
    </row>
    <row r="72" spans="10:11">
      <c r="J72" s="14" t="s">
        <v>221</v>
      </c>
      <c r="K72" s="18">
        <f>1</f>
        <v>1</v>
      </c>
    </row>
    <row r="73" spans="10:11">
      <c r="J73" s="14" t="s">
        <v>222</v>
      </c>
      <c r="K73" s="18">
        <f>10</f>
        <v>10</v>
      </c>
    </row>
    <row r="74" spans="10:11">
      <c r="J74" s="14" t="s">
        <v>223</v>
      </c>
      <c r="K74" s="18">
        <f>1</f>
        <v>1</v>
      </c>
    </row>
    <row r="75" spans="10:11">
      <c r="J75" s="14" t="s">
        <v>224</v>
      </c>
      <c r="K75" s="18">
        <f>0</f>
        <v>0</v>
      </c>
    </row>
    <row r="76" spans="10:11">
      <c r="J76" s="14" t="s">
        <v>225</v>
      </c>
      <c r="K76" s="18">
        <f>15</f>
        <v>15</v>
      </c>
    </row>
    <row r="77" spans="10:11">
      <c r="J77" s="14" t="s">
        <v>226</v>
      </c>
      <c r="K77" s="18">
        <f>25</f>
        <v>25</v>
      </c>
    </row>
    <row r="78" spans="10:11">
      <c r="J78" s="14" t="s">
        <v>227</v>
      </c>
      <c r="K78" s="18">
        <f>1</f>
        <v>1</v>
      </c>
    </row>
    <row r="79" spans="10:11">
      <c r="J79" s="14" t="s">
        <v>228</v>
      </c>
      <c r="K79" s="18">
        <f>MIN(dex*2,99)</f>
        <v>22</v>
      </c>
    </row>
  </sheetData>
  <mergeCells count="35">
    <mergeCell ref="B2:E2"/>
    <mergeCell ref="D54:E64"/>
    <mergeCell ref="D51:E52"/>
    <mergeCell ref="D48:E49"/>
    <mergeCell ref="D45:E46"/>
    <mergeCell ref="D32:E32"/>
    <mergeCell ref="D47:E47"/>
    <mergeCell ref="D50:E50"/>
    <mergeCell ref="D53:E53"/>
    <mergeCell ref="D41:E41"/>
    <mergeCell ref="C4:E4"/>
    <mergeCell ref="D7:E7"/>
    <mergeCell ref="D44:E44"/>
    <mergeCell ref="G7:H7"/>
    <mergeCell ref="G17:H17"/>
    <mergeCell ref="G15:H15"/>
    <mergeCell ref="G11:H11"/>
    <mergeCell ref="D33:E40"/>
    <mergeCell ref="G8:H8"/>
    <mergeCell ref="L2:P2"/>
    <mergeCell ref="G5:H5"/>
    <mergeCell ref="D42:E42"/>
    <mergeCell ref="D43:E43"/>
    <mergeCell ref="G2:H2"/>
    <mergeCell ref="G4:H4"/>
    <mergeCell ref="G12:H12"/>
    <mergeCell ref="G13:H13"/>
    <mergeCell ref="D19:E31"/>
    <mergeCell ref="D8:E17"/>
    <mergeCell ref="D5:E6"/>
    <mergeCell ref="G10:H10"/>
    <mergeCell ref="G9:H9"/>
    <mergeCell ref="G16:H16"/>
    <mergeCell ref="G6:H6"/>
    <mergeCell ref="G14:H14"/>
  </mergeCells>
  <phoneticPr fontId="1" type="noConversion"/>
  <pageMargins left="0.7" right="0.7" top="0.75" bottom="0.75" header="0.3" footer="0.3"/>
  <pageSetup paperSize="9" orientation="portrait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24</vt:i4>
      </vt:variant>
    </vt:vector>
  </HeadingPairs>
  <TitlesOfParts>
    <vt:vector size="27" baseType="lpstr">
      <vt:lpstr>스테이터스</vt:lpstr>
      <vt:lpstr>롤 관련</vt:lpstr>
      <vt:lpstr>기본 기능(현대)</vt:lpstr>
      <vt:lpstr>app</vt:lpstr>
      <vt:lpstr>con</vt:lpstr>
      <vt:lpstr>DB</vt:lpstr>
      <vt:lpstr>dex</vt:lpstr>
      <vt:lpstr>'기본 기능(현대)'!DriveAuto</vt:lpstr>
      <vt:lpstr>edu</vt:lpstr>
      <vt:lpstr>fhp</vt:lpstr>
      <vt:lpstr>fmp</vt:lpstr>
      <vt:lpstr>hp</vt:lpstr>
      <vt:lpstr>hpp</vt:lpstr>
      <vt:lpstr>idea</vt:lpstr>
      <vt:lpstr>int</vt:lpstr>
      <vt:lpstr>know</vt:lpstr>
      <vt:lpstr>lcuk</vt:lpstr>
      <vt:lpstr>mp</vt:lpstr>
      <vt:lpstr>mpp</vt:lpstr>
      <vt:lpstr>pow</vt:lpstr>
      <vt:lpstr>san</vt:lpstr>
      <vt:lpstr>siz</vt:lpstr>
      <vt:lpstr>str</vt:lpstr>
      <vt:lpstr>기능</vt:lpstr>
      <vt:lpstr>기능테이블</vt:lpstr>
      <vt:lpstr>수치</vt:lpstr>
      <vt:lpstr>크툴루신화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2012-04-01T14:50:10Z</dcterms:created>
  <dcterms:modified xsi:type="dcterms:W3CDTF">2013-01-23T05:20:53Z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MacroPlay" visible="true"/>
        <mso:control idQ="mso:PivotTableInsert" visible="true"/>
      </mso:documentControls>
    </mso:qat>
  </mso:ribbon>
</mso:customUI>
</file>