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0" firstSheet="1" activeTab="1"/>
  </bookViews>
  <sheets>
    <sheet name="リスト" sheetId="1" r:id="rId1"/>
    <sheet name="캐릭터 시트" sheetId="2" r:id="rId2"/>
    <sheet name="크리에이트 크리쳐" sheetId="3" r:id="rId3"/>
  </sheets>
  <definedNames>
    <definedName name="攻撃スタイル">'リスト'!$C$3:$C$5</definedName>
    <definedName name="能力分類">'リスト'!$A$3:$A$8</definedName>
    <definedName name="能力タイプ">'リスト'!$A$3:$A$8</definedName>
    <definedName name="身体タイプ">'リスト'!$F$3:$F$5</definedName>
  </definedNames>
  <calcPr fullCalcOnLoad="1"/>
</workbook>
</file>

<file path=xl/sharedStrings.xml><?xml version="1.0" encoding="utf-8"?>
<sst xmlns="http://schemas.openxmlformats.org/spreadsheetml/2006/main" count="882" uniqueCount="356">
  <si>
    <t>活性タイプ</t>
  </si>
  <si>
    <t>身体タイプ</t>
  </si>
  <si>
    <t>在住エリア</t>
  </si>
  <si>
    <t>ＳＰＥ</t>
  </si>
  <si>
    <t>所属</t>
  </si>
  <si>
    <t>判定ダイス</t>
  </si>
  <si>
    <t>幸運ボーナス</t>
  </si>
  <si>
    <t>容姿</t>
  </si>
  <si>
    <t>発動系統</t>
  </si>
  <si>
    <t>付加効果</t>
  </si>
  <si>
    <t>ＳＥ</t>
  </si>
  <si>
    <t>－</t>
  </si>
  <si>
    <t>１Ｄ６</t>
  </si>
  <si>
    <t>２Ｄ６</t>
  </si>
  <si>
    <t>Ｓ</t>
  </si>
  <si>
    <t>３Ｄ６</t>
  </si>
  <si>
    <t>Ａ</t>
  </si>
  <si>
    <t>Ｂ</t>
  </si>
  <si>
    <t>Ｃ</t>
  </si>
  <si>
    <t>Ｄ</t>
  </si>
  <si>
    <t>Ｅ</t>
  </si>
  <si>
    <t>①＋②</t>
  </si>
  <si>
    <t>変動値</t>
  </si>
  <si>
    <t>HP</t>
  </si>
  <si>
    <t>PP</t>
  </si>
  <si>
    <t>SS</t>
  </si>
  <si>
    <t>D1</t>
  </si>
  <si>
    <t>D2</t>
  </si>
  <si>
    <t>―</t>
  </si>
  <si>
    <t>+１Ｄ６</t>
  </si>
  <si>
    <t>基礎技能値</t>
  </si>
  <si>
    <t>ＨＰ＆ＰＰ</t>
  </si>
  <si>
    <t>＋２Ｄ６</t>
  </si>
  <si>
    <t>＋１Ｄ６</t>
  </si>
  <si>
    <t>1～２</t>
  </si>
  <si>
    <t>３～４</t>
  </si>
  <si>
    <t>５～９</t>
  </si>
  <si>
    <t>１０～１３</t>
  </si>
  <si>
    <t>１４～１７</t>
  </si>
  <si>
    <t>１８～</t>
  </si>
  <si>
    <t>０～２</t>
  </si>
  <si>
    <t>３～５</t>
  </si>
  <si>
    <t>６～７</t>
  </si>
  <si>
    <t>５～８</t>
  </si>
  <si>
    <t>８～１１</t>
  </si>
  <si>
    <t>９～１１</t>
  </si>
  <si>
    <t>１２～１４</t>
  </si>
  <si>
    <t>１５～１７</t>
  </si>
  <si>
    <t>１５～</t>
  </si>
  <si>
    <t>達成値</t>
  </si>
  <si>
    <t>１Ｄ６÷２</t>
  </si>
  <si>
    <t>１Ｄ６+３</t>
  </si>
  <si>
    <t>２Ｄ６＋２</t>
  </si>
  <si>
    <r>
      <rPr>
        <sz val="12"/>
        <color indexed="8"/>
        <rFont val="돋움"/>
        <family val="3"/>
      </rPr>
      <t>캐릭터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이름</t>
    </r>
  </si>
  <si>
    <t>일러스트</t>
  </si>
  <si>
    <t>성별</t>
  </si>
  <si>
    <t>신장</t>
  </si>
  <si>
    <t>용모</t>
  </si>
  <si>
    <t>나이</t>
  </si>
  <si>
    <t>직업</t>
  </si>
  <si>
    <r>
      <rPr>
        <sz val="12"/>
        <color indexed="8"/>
        <rFont val="돋움"/>
        <family val="3"/>
      </rPr>
      <t>거주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지역</t>
    </r>
  </si>
  <si>
    <t>소속</t>
  </si>
  <si>
    <r>
      <rPr>
        <sz val="12"/>
        <color indexed="8"/>
        <rFont val="돋움"/>
        <family val="3"/>
      </rPr>
      <t>능력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타입</t>
    </r>
  </si>
  <si>
    <r>
      <rPr>
        <sz val="12"/>
        <color indexed="8"/>
        <rFont val="돋움"/>
        <family val="3"/>
      </rPr>
      <t>신체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타입</t>
    </r>
  </si>
  <si>
    <t>스테이터스</t>
  </si>
  <si>
    <t>폭주율</t>
  </si>
  <si>
    <t>변동치</t>
  </si>
  <si>
    <t>명중력</t>
  </si>
  <si>
    <t>회피력</t>
  </si>
  <si>
    <t>방어력</t>
  </si>
  <si>
    <t>정신저항</t>
  </si>
  <si>
    <t>행동력</t>
  </si>
  <si>
    <t>근력</t>
  </si>
  <si>
    <t>내구</t>
  </si>
  <si>
    <t>지력</t>
  </si>
  <si>
    <t>정신</t>
  </si>
  <si>
    <r>
      <rPr>
        <sz val="12"/>
        <color indexed="8"/>
        <rFont val="돋움"/>
        <family val="3"/>
      </rPr>
      <t>기용</t>
    </r>
    <r>
      <rPr>
        <sz val="12"/>
        <color indexed="8"/>
        <rFont val="ＭＳ Ｐゴシック"/>
        <family val="2"/>
      </rPr>
      <t>(</t>
    </r>
    <r>
      <rPr>
        <sz val="12"/>
        <color indexed="8"/>
        <rFont val="돋움"/>
        <family val="3"/>
      </rPr>
      <t>손재주</t>
    </r>
    <r>
      <rPr>
        <sz val="12"/>
        <color indexed="8"/>
        <rFont val="ＭＳ Ｐゴシック"/>
        <family val="2"/>
      </rPr>
      <t>)</t>
    </r>
  </si>
  <si>
    <t>민첩</t>
  </si>
  <si>
    <t>운</t>
  </si>
  <si>
    <r>
      <rPr>
        <b/>
        <sz val="12"/>
        <color indexed="8"/>
        <rFont val="돋움"/>
        <family val="3"/>
      </rPr>
      <t>명중</t>
    </r>
    <r>
      <rPr>
        <b/>
        <sz val="12"/>
        <color indexed="8"/>
        <rFont val="ＭＳ Ｐゴシック"/>
        <family val="2"/>
      </rPr>
      <t>・</t>
    </r>
    <r>
      <rPr>
        <b/>
        <sz val="12"/>
        <color indexed="8"/>
        <rFont val="돋움"/>
        <family val="3"/>
      </rPr>
      <t>회피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판정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주사위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굴림</t>
    </r>
  </si>
  <si>
    <r>
      <rPr>
        <sz val="12"/>
        <color indexed="8"/>
        <rFont val="돋움"/>
        <family val="3"/>
      </rPr>
      <t>활성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타입</t>
    </r>
  </si>
  <si>
    <t>능력명</t>
  </si>
  <si>
    <r>
      <rPr>
        <sz val="12"/>
        <color indexed="8"/>
        <rFont val="돋움"/>
        <family val="3"/>
      </rPr>
      <t>능력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정밀도</t>
    </r>
  </si>
  <si>
    <r>
      <rPr>
        <sz val="12"/>
        <color indexed="8"/>
        <rFont val="돋움"/>
        <family val="3"/>
      </rPr>
      <t>능력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설명</t>
    </r>
  </si>
  <si>
    <r>
      <rPr>
        <b/>
        <sz val="12"/>
        <color indexed="8"/>
        <rFont val="돋움"/>
        <family val="3"/>
      </rPr>
      <t>소지품</t>
    </r>
    <r>
      <rPr>
        <b/>
        <sz val="12"/>
        <color indexed="8"/>
        <rFont val="ＭＳ Ｐゴシック"/>
        <family val="2"/>
      </rPr>
      <t>・</t>
    </r>
    <r>
      <rPr>
        <b/>
        <sz val="12"/>
        <color indexed="8"/>
        <rFont val="돋움"/>
        <family val="3"/>
      </rPr>
      <t>장비</t>
    </r>
  </si>
  <si>
    <r>
      <rPr>
        <b/>
        <sz val="12"/>
        <color indexed="8"/>
        <rFont val="돋움"/>
        <family val="3"/>
      </rPr>
      <t>성장내력</t>
    </r>
    <r>
      <rPr>
        <b/>
        <sz val="12"/>
        <color indexed="8"/>
        <rFont val="ＭＳ Ｐゴシック"/>
        <family val="2"/>
      </rPr>
      <t xml:space="preserve"> ・ </t>
    </r>
    <r>
      <rPr>
        <b/>
        <sz val="12"/>
        <color indexed="8"/>
        <rFont val="돋움"/>
        <family val="3"/>
      </rPr>
      <t>캐릭터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설명</t>
    </r>
  </si>
  <si>
    <r>
      <rPr>
        <b/>
        <sz val="12"/>
        <rFont val="돋움"/>
        <family val="3"/>
      </rPr>
      <t>능력</t>
    </r>
    <r>
      <rPr>
        <b/>
        <sz val="12"/>
        <rFont val="ＭＳ Ｐゴシック"/>
        <family val="2"/>
      </rPr>
      <t xml:space="preserve"> </t>
    </r>
    <r>
      <rPr>
        <b/>
        <sz val="12"/>
        <rFont val="돋움"/>
        <family val="3"/>
      </rPr>
      <t>응용</t>
    </r>
    <r>
      <rPr>
        <b/>
        <sz val="12"/>
        <rFont val="ＭＳ Ｐゴシック"/>
        <family val="2"/>
      </rPr>
      <t xml:space="preserve"> </t>
    </r>
    <r>
      <rPr>
        <b/>
        <sz val="12"/>
        <rFont val="돋움"/>
        <family val="3"/>
      </rPr>
      <t>기술</t>
    </r>
  </si>
  <si>
    <t>기술명</t>
  </si>
  <si>
    <t>소비</t>
  </si>
  <si>
    <r>
      <rPr>
        <b/>
        <sz val="12"/>
        <color indexed="8"/>
        <rFont val="돋움"/>
        <family val="3"/>
      </rPr>
      <t>발동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계통</t>
    </r>
  </si>
  <si>
    <r>
      <rPr>
        <b/>
        <sz val="12"/>
        <color indexed="8"/>
        <rFont val="돋움"/>
        <family val="3"/>
      </rPr>
      <t>부가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효과</t>
    </r>
  </si>
  <si>
    <r>
      <rPr>
        <sz val="10"/>
        <color indexed="8"/>
        <rFont val="돋움"/>
        <family val="3"/>
      </rPr>
      <t>효과</t>
    </r>
    <r>
      <rPr>
        <sz val="10"/>
        <color indexed="8"/>
        <rFont val="ＭＳ Ｐゴシック"/>
        <family val="2"/>
      </rPr>
      <t xml:space="preserve"> </t>
    </r>
    <r>
      <rPr>
        <sz val="10"/>
        <color indexed="8"/>
        <rFont val="돋움"/>
        <family val="3"/>
      </rPr>
      <t>보충</t>
    </r>
  </si>
  <si>
    <t>공격력</t>
  </si>
  <si>
    <r>
      <rPr>
        <sz val="12"/>
        <color indexed="8"/>
        <rFont val="돋움"/>
        <family val="3"/>
      </rPr>
      <t>맨손</t>
    </r>
    <r>
      <rPr>
        <sz val="12"/>
        <color indexed="8"/>
        <rFont val="ＭＳ Ｐゴシック"/>
        <family val="2"/>
      </rPr>
      <t>・</t>
    </r>
    <r>
      <rPr>
        <sz val="12"/>
        <color indexed="8"/>
        <rFont val="돋움"/>
        <family val="3"/>
      </rPr>
      <t>격투공격</t>
    </r>
  </si>
  <si>
    <r>
      <rPr>
        <sz val="12"/>
        <color indexed="8"/>
        <rFont val="돋움"/>
        <family val="3"/>
      </rPr>
      <t>무기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공격</t>
    </r>
  </si>
  <si>
    <r>
      <rPr>
        <sz val="12"/>
        <color indexed="8"/>
        <rFont val="돋움"/>
        <family val="3"/>
      </rPr>
      <t>능력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공격</t>
    </r>
  </si>
  <si>
    <t>탐색기능</t>
  </si>
  <si>
    <r>
      <rPr>
        <sz val="10"/>
        <rFont val="돋움"/>
        <family val="3"/>
      </rPr>
      <t>기능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판정치</t>
    </r>
  </si>
  <si>
    <t>보정</t>
  </si>
  <si>
    <t>역기</t>
  </si>
  <si>
    <r>
      <rPr>
        <sz val="12"/>
        <rFont val="돋움"/>
        <family val="3"/>
      </rPr>
      <t>역기</t>
    </r>
    <r>
      <rPr>
        <sz val="12"/>
        <rFont val="ＭＳ Ｐゴシック"/>
        <family val="2"/>
      </rPr>
      <t>(力技)</t>
    </r>
  </si>
  <si>
    <t>위압</t>
  </si>
  <si>
    <t>관찰</t>
  </si>
  <si>
    <t>예감</t>
  </si>
  <si>
    <t>지식</t>
  </si>
  <si>
    <t>기술</t>
  </si>
  <si>
    <t>은밀</t>
  </si>
  <si>
    <t>각력</t>
  </si>
  <si>
    <t>화술</t>
  </si>
  <si>
    <t>독심술</t>
  </si>
  <si>
    <t>번뜩임</t>
  </si>
  <si>
    <t>행운</t>
  </si>
  <si>
    <r>
      <rPr>
        <b/>
        <sz val="12"/>
        <rFont val="돋움"/>
        <family val="3"/>
      </rPr>
      <t>소지</t>
    </r>
    <r>
      <rPr>
        <b/>
        <sz val="12"/>
        <rFont val="ＭＳ Ｐゴシック"/>
        <family val="2"/>
      </rPr>
      <t xml:space="preserve"> </t>
    </r>
    <r>
      <rPr>
        <b/>
        <sz val="12"/>
        <rFont val="돋움"/>
        <family val="3"/>
      </rPr>
      <t>스킬</t>
    </r>
  </si>
  <si>
    <r>
      <rPr>
        <b/>
        <sz val="12"/>
        <rFont val="돋움"/>
        <family val="3"/>
      </rPr>
      <t>충분한</t>
    </r>
    <r>
      <rPr>
        <b/>
        <sz val="12"/>
        <rFont val="ＭＳ Ｐゴシック"/>
        <family val="2"/>
      </rPr>
      <t xml:space="preserve"> </t>
    </r>
    <r>
      <rPr>
        <b/>
        <sz val="12"/>
        <rFont val="돋움"/>
        <family val="3"/>
      </rPr>
      <t>수면을</t>
    </r>
    <r>
      <rPr>
        <b/>
        <sz val="12"/>
        <rFont val="ＭＳ Ｐゴシック"/>
        <family val="2"/>
      </rPr>
      <t xml:space="preserve"> </t>
    </r>
    <r>
      <rPr>
        <b/>
        <sz val="12"/>
        <rFont val="돋움"/>
        <family val="3"/>
      </rPr>
      <t>통한</t>
    </r>
    <r>
      <rPr>
        <b/>
        <sz val="12"/>
        <rFont val="ＭＳ Ｐゴシック"/>
        <family val="2"/>
      </rPr>
      <t xml:space="preserve"> </t>
    </r>
    <r>
      <rPr>
        <b/>
        <sz val="12"/>
        <rFont val="돋움"/>
        <family val="3"/>
      </rPr>
      <t>회복량</t>
    </r>
  </si>
  <si>
    <r>
      <t>※</t>
    </r>
    <r>
      <rPr>
        <b/>
        <sz val="12"/>
        <color indexed="60"/>
        <rFont val="돋움"/>
        <family val="3"/>
      </rPr>
      <t>먼저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이쪽의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란에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입력을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하면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좌측의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란에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자동으로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수치가</t>
    </r>
    <r>
      <rPr>
        <b/>
        <sz val="12"/>
        <color indexed="60"/>
        <rFont val="ＭＳ Ｐゴシック"/>
        <family val="2"/>
      </rPr>
      <t xml:space="preserve"> </t>
    </r>
    <r>
      <rPr>
        <b/>
        <sz val="12"/>
        <color indexed="60"/>
        <rFont val="돋움"/>
        <family val="3"/>
      </rPr>
      <t>입력됩니다</t>
    </r>
    <r>
      <rPr>
        <b/>
        <sz val="12"/>
        <color indexed="60"/>
        <rFont val="ＭＳ Ｐゴシック"/>
        <family val="2"/>
      </rPr>
      <t>.</t>
    </r>
  </si>
  <si>
    <r>
      <t>▼</t>
    </r>
    <r>
      <rPr>
        <b/>
        <sz val="12"/>
        <color indexed="8"/>
        <rFont val="돋움"/>
        <family val="3"/>
      </rPr>
      <t>스테이터스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계산</t>
    </r>
  </si>
  <si>
    <t>능력타입</t>
  </si>
  <si>
    <t>신체타입</t>
  </si>
  <si>
    <r>
      <rPr>
        <sz val="12"/>
        <color indexed="8"/>
        <rFont val="돋움"/>
        <family val="3"/>
      </rPr>
      <t>기초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파라미터</t>
    </r>
  </si>
  <si>
    <t>파러미터</t>
  </si>
  <si>
    <r>
      <rPr>
        <sz val="12"/>
        <color indexed="8"/>
        <rFont val="돋움"/>
        <family val="3"/>
      </rPr>
      <t>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파라</t>
    </r>
  </si>
  <si>
    <r>
      <rPr>
        <sz val="12"/>
        <color indexed="8"/>
        <rFont val="돋움"/>
        <family val="3"/>
      </rPr>
      <t>기초</t>
    </r>
    <r>
      <rPr>
        <sz val="12"/>
        <color indexed="8"/>
        <rFont val="ＭＳ Ｐゴシック"/>
        <family val="2"/>
      </rPr>
      <t>pt</t>
    </r>
  </si>
  <si>
    <r>
      <rPr>
        <sz val="12"/>
        <color indexed="8"/>
        <rFont val="돋움"/>
        <family val="3"/>
      </rPr>
      <t>프리</t>
    </r>
    <r>
      <rPr>
        <sz val="12"/>
        <color indexed="8"/>
        <rFont val="ＭＳ Ｐゴシック"/>
        <family val="2"/>
      </rPr>
      <t>pt</t>
    </r>
  </si>
  <si>
    <r>
      <rPr>
        <sz val="12"/>
        <color indexed="8"/>
        <rFont val="돋움"/>
        <family val="3"/>
      </rPr>
      <t>능력자부여</t>
    </r>
    <r>
      <rPr>
        <sz val="12"/>
        <color indexed="8"/>
        <rFont val="ＭＳ Ｐゴシック"/>
        <family val="2"/>
      </rPr>
      <t>pt</t>
    </r>
  </si>
  <si>
    <r>
      <rPr>
        <sz val="12"/>
        <color indexed="8"/>
        <rFont val="돋움"/>
        <family val="3"/>
      </rPr>
      <t>노멀부여</t>
    </r>
    <r>
      <rPr>
        <sz val="12"/>
        <color indexed="8"/>
        <rFont val="ＭＳ Ｐゴシック"/>
        <family val="2"/>
      </rPr>
      <t>pt</t>
    </r>
  </si>
  <si>
    <r>
      <rPr>
        <sz val="12"/>
        <color indexed="8"/>
        <rFont val="돋움"/>
        <family val="3"/>
      </rPr>
      <t>신체</t>
    </r>
    <r>
      <rPr>
        <sz val="12"/>
        <color indexed="8"/>
        <rFont val="ＭＳ Ｐゴシック"/>
        <family val="2"/>
      </rPr>
      <t>pt</t>
    </r>
  </si>
  <si>
    <r>
      <rPr>
        <sz val="12"/>
        <color indexed="8"/>
        <rFont val="돋움"/>
        <family val="3"/>
      </rPr>
      <t>계</t>
    </r>
    <r>
      <rPr>
        <sz val="12"/>
        <color indexed="8"/>
        <rFont val="ＭＳ Ｐゴシック"/>
        <family val="2"/>
      </rPr>
      <t>①</t>
    </r>
  </si>
  <si>
    <t>기용</t>
  </si>
  <si>
    <t>운</t>
  </si>
  <si>
    <t>계</t>
  </si>
  <si>
    <r>
      <rPr>
        <sz val="12"/>
        <color indexed="8"/>
        <rFont val="돋움"/>
        <family val="3"/>
      </rPr>
      <t>스킬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부여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파라미터</t>
    </r>
  </si>
  <si>
    <r>
      <rPr>
        <sz val="12"/>
        <color indexed="8"/>
        <rFont val="돋움"/>
        <family val="3"/>
      </rPr>
      <t>스킬</t>
    </r>
    <r>
      <rPr>
        <sz val="12"/>
        <color indexed="8"/>
        <rFont val="ＭＳ Ｐゴシック"/>
        <family val="2"/>
      </rPr>
      <t>pt</t>
    </r>
  </si>
  <si>
    <t>스킬명</t>
  </si>
  <si>
    <r>
      <rPr>
        <sz val="12"/>
        <color indexed="8"/>
        <rFont val="돋움"/>
        <family val="3"/>
      </rPr>
      <t>소비스킬</t>
    </r>
    <r>
      <rPr>
        <sz val="12"/>
        <color indexed="8"/>
        <rFont val="ＭＳ Ｐゴシック"/>
        <family val="2"/>
      </rPr>
      <t>pt</t>
    </r>
  </si>
  <si>
    <r>
      <rPr>
        <sz val="12"/>
        <color indexed="8"/>
        <rFont val="돋움"/>
        <family val="3"/>
      </rPr>
      <t>계</t>
    </r>
    <r>
      <rPr>
        <sz val="12"/>
        <color indexed="8"/>
        <rFont val="ＭＳ Ｐゴシック"/>
        <family val="2"/>
      </rPr>
      <t>②</t>
    </r>
  </si>
  <si>
    <t>그외보정</t>
  </si>
  <si>
    <r>
      <rPr>
        <sz val="12"/>
        <color indexed="8"/>
        <rFont val="돋움"/>
        <family val="3"/>
      </rPr>
      <t>파라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의존</t>
    </r>
  </si>
  <si>
    <t>계</t>
  </si>
  <si>
    <t>회피력</t>
  </si>
  <si>
    <t>방어력</t>
  </si>
  <si>
    <t>능력정밀도</t>
  </si>
  <si>
    <t>필요 스펙</t>
  </si>
  <si>
    <t>발동 스펙</t>
  </si>
  <si>
    <t>발동 스펙</t>
  </si>
  <si>
    <r>
      <rPr>
        <sz val="12"/>
        <color indexed="8"/>
        <rFont val="돋움"/>
        <family val="3"/>
      </rPr>
      <t>공격력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취득점</t>
    </r>
  </si>
  <si>
    <r>
      <rPr>
        <sz val="12"/>
        <color indexed="8"/>
        <rFont val="돋움"/>
        <family val="3"/>
      </rPr>
      <t>취득한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공격력</t>
    </r>
  </si>
  <si>
    <r>
      <rPr>
        <sz val="10"/>
        <color indexed="8"/>
        <rFont val="돋움"/>
        <family val="3"/>
      </rPr>
      <t>주</t>
    </r>
    <r>
      <rPr>
        <sz val="10"/>
        <color indexed="8"/>
        <rFont val="ＭＳ Ｐゴシック"/>
        <family val="2"/>
      </rPr>
      <t xml:space="preserve"> </t>
    </r>
    <r>
      <rPr>
        <sz val="10"/>
        <color indexed="8"/>
        <rFont val="돋움"/>
        <family val="3"/>
      </rPr>
      <t>공격치</t>
    </r>
  </si>
  <si>
    <r>
      <rPr>
        <sz val="12"/>
        <color indexed="8"/>
        <rFont val="돋움"/>
        <family val="3"/>
      </rPr>
      <t>보조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공격치</t>
    </r>
  </si>
  <si>
    <r>
      <rPr>
        <sz val="12"/>
        <color indexed="8"/>
        <rFont val="돋움"/>
        <family val="3"/>
      </rPr>
      <t>능력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보너스</t>
    </r>
  </si>
  <si>
    <t>취득점</t>
  </si>
  <si>
    <r>
      <rPr>
        <sz val="12"/>
        <color indexed="8"/>
        <rFont val="돋움"/>
        <family val="3"/>
      </rPr>
      <t>맨손</t>
    </r>
    <r>
      <rPr>
        <sz val="12"/>
        <color indexed="8"/>
        <rFont val="ＭＳ Ｐゴシック"/>
        <family val="2"/>
      </rPr>
      <t>・</t>
    </r>
    <r>
      <rPr>
        <sz val="12"/>
        <color indexed="8"/>
        <rFont val="돋움"/>
        <family val="3"/>
      </rPr>
      <t>격투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취득점</t>
    </r>
  </si>
  <si>
    <r>
      <rPr>
        <sz val="12"/>
        <color indexed="8"/>
        <rFont val="돋움"/>
        <family val="3"/>
      </rPr>
      <t>무기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공격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취득점</t>
    </r>
  </si>
  <si>
    <r>
      <rPr>
        <sz val="12"/>
        <color indexed="8"/>
        <rFont val="돋움"/>
        <family val="3"/>
      </rPr>
      <t>능력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공격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취득점</t>
    </r>
  </si>
  <si>
    <r>
      <rPr>
        <sz val="10"/>
        <rFont val="돋움"/>
        <family val="3"/>
      </rPr>
      <t>기초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능력치</t>
    </r>
  </si>
  <si>
    <t>관찰</t>
  </si>
  <si>
    <t>기술</t>
  </si>
  <si>
    <t>번뜩임</t>
  </si>
  <si>
    <r>
      <rPr>
        <sz val="10"/>
        <rFont val="돋움"/>
        <family val="3"/>
      </rPr>
      <t>운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보너스</t>
    </r>
  </si>
  <si>
    <r>
      <rPr>
        <sz val="10"/>
        <rFont val="돋움"/>
        <family val="3"/>
      </rPr>
      <t>운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보너스</t>
    </r>
  </si>
  <si>
    <r>
      <rPr>
        <sz val="12"/>
        <color indexed="8"/>
        <rFont val="돋움"/>
        <family val="3"/>
      </rPr>
      <t>파라미터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기준치</t>
    </r>
  </si>
  <si>
    <t>무능</t>
  </si>
  <si>
    <t>빈약</t>
  </si>
  <si>
    <t>범인</t>
  </si>
  <si>
    <t>수재</t>
  </si>
  <si>
    <t>달인</t>
  </si>
  <si>
    <t>천재</t>
  </si>
  <si>
    <r>
      <rPr>
        <sz val="12"/>
        <color indexed="8"/>
        <rFont val="돋움"/>
        <family val="3"/>
      </rPr>
      <t>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보너스</t>
    </r>
  </si>
  <si>
    <r>
      <rPr>
        <b/>
        <sz val="11"/>
        <color indexed="8"/>
        <rFont val="돋움"/>
        <family val="3"/>
      </rPr>
      <t>운</t>
    </r>
    <r>
      <rPr>
        <b/>
        <sz val="11"/>
        <color indexed="8"/>
        <rFont val="ＭＳ Ｐゴシック"/>
        <family val="2"/>
      </rPr>
      <t>１～２</t>
    </r>
  </si>
  <si>
    <t>운５～９</t>
  </si>
  <si>
    <t>운１０～１３</t>
  </si>
  <si>
    <t>운１４～１７</t>
  </si>
  <si>
    <t>운１８～２０</t>
  </si>
  <si>
    <r>
      <rPr>
        <b/>
        <sz val="11"/>
        <color indexed="8"/>
        <rFont val="돋움"/>
        <family val="3"/>
      </rPr>
      <t>운</t>
    </r>
    <r>
      <rPr>
        <b/>
        <sz val="11"/>
        <color indexed="8"/>
        <rFont val="ＭＳ Ｐゴシック"/>
        <family val="2"/>
      </rPr>
      <t>３～４</t>
    </r>
  </si>
  <si>
    <r>
      <rPr>
        <sz val="11"/>
        <color indexed="8"/>
        <rFont val="돋움"/>
        <family val="3"/>
      </rPr>
      <t>기초능력치</t>
    </r>
    <r>
      <rPr>
        <sz val="11"/>
        <color indexed="8"/>
        <rFont val="ＭＳ Ｐゴシック"/>
        <family val="2"/>
      </rPr>
      <t>－２</t>
    </r>
  </si>
  <si>
    <r>
      <rPr>
        <sz val="11"/>
        <color indexed="8"/>
        <rFont val="돋움"/>
        <family val="3"/>
      </rPr>
      <t>기초능력치</t>
    </r>
    <r>
      <rPr>
        <sz val="11"/>
        <color indexed="8"/>
        <rFont val="ＭＳ Ｐゴシック"/>
        <family val="2"/>
      </rPr>
      <t>－１</t>
    </r>
  </si>
  <si>
    <r>
      <rPr>
        <sz val="11"/>
        <color indexed="8"/>
        <rFont val="돋움"/>
        <family val="3"/>
      </rPr>
      <t>기초능력치</t>
    </r>
    <r>
      <rPr>
        <sz val="11"/>
        <color indexed="8"/>
        <rFont val="ＭＳ Ｐゴシック"/>
        <family val="2"/>
      </rPr>
      <t>+１</t>
    </r>
  </si>
  <si>
    <r>
      <rPr>
        <sz val="11"/>
        <color indexed="8"/>
        <rFont val="돋움"/>
        <family val="3"/>
      </rPr>
      <t>기초능력치</t>
    </r>
    <r>
      <rPr>
        <sz val="11"/>
        <color indexed="8"/>
        <rFont val="ＭＳ Ｐゴシック"/>
        <family val="2"/>
      </rPr>
      <t>+２</t>
    </r>
  </si>
  <si>
    <r>
      <rPr>
        <sz val="11"/>
        <color indexed="8"/>
        <rFont val="돋움"/>
        <family val="3"/>
      </rPr>
      <t>명중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돋움"/>
        <family val="3"/>
      </rPr>
      <t>회피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주사위</t>
    </r>
    <r>
      <rPr>
        <sz val="11"/>
        <color indexed="8"/>
        <rFont val="ＭＳ Ｐゴシック"/>
        <family val="2"/>
      </rPr>
      <t>＋１Ｄ６</t>
    </r>
  </si>
  <si>
    <r>
      <rPr>
        <sz val="12"/>
        <color indexed="8"/>
        <rFont val="돋움"/>
        <family val="3"/>
      </rPr>
      <t>기능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판정치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기준</t>
    </r>
  </si>
  <si>
    <r>
      <rPr>
        <sz val="12"/>
        <color indexed="8"/>
        <rFont val="돋움"/>
        <family val="3"/>
      </rPr>
      <t>기능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판정치</t>
    </r>
  </si>
  <si>
    <r>
      <t>１Ｄ６</t>
    </r>
    <r>
      <rPr>
        <sz val="12"/>
        <color indexed="8"/>
        <rFont val="돋움"/>
        <family val="3"/>
      </rPr>
      <t>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기대치</t>
    </r>
    <r>
      <rPr>
        <sz val="12"/>
        <color indexed="8"/>
        <rFont val="ＭＳ Ｐゴシック"/>
        <family val="2"/>
      </rPr>
      <t xml:space="preserve"> 3</t>
    </r>
    <r>
      <rPr>
        <sz val="12"/>
        <color indexed="8"/>
        <rFont val="돋움"/>
        <family val="3"/>
      </rPr>
      <t>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기준으로한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목표치</t>
    </r>
  </si>
  <si>
    <t>난이도</t>
  </si>
  <si>
    <t>빈약</t>
  </si>
  <si>
    <t>범인</t>
  </si>
  <si>
    <t>수대</t>
  </si>
  <si>
    <t>달인</t>
  </si>
  <si>
    <t>천재</t>
  </si>
  <si>
    <r>
      <rPr>
        <sz val="10"/>
        <rFont val="돋움"/>
        <family val="3"/>
      </rPr>
      <t>누구나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할수있음</t>
    </r>
  </si>
  <si>
    <r>
      <rPr>
        <sz val="10"/>
        <rFont val="돋움"/>
        <family val="3"/>
      </rPr>
      <t>간단하게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할수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있는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범위</t>
    </r>
  </si>
  <si>
    <r>
      <rPr>
        <sz val="10"/>
        <rFont val="돋움"/>
        <family val="3"/>
      </rPr>
      <t>보통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사람이라면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가능</t>
    </r>
  </si>
  <si>
    <r>
      <rPr>
        <sz val="10"/>
        <rFont val="돋움"/>
        <family val="3"/>
      </rPr>
      <t>자신있는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사람의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범위</t>
    </r>
  </si>
  <si>
    <r>
      <rPr>
        <sz val="10"/>
        <rFont val="돋움"/>
        <family val="3"/>
      </rPr>
      <t>프로의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단계</t>
    </r>
  </si>
  <si>
    <r>
      <rPr>
        <sz val="10"/>
        <rFont val="돋움"/>
        <family val="3"/>
      </rPr>
      <t>일반인은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불가능</t>
    </r>
  </si>
  <si>
    <r>
      <rPr>
        <sz val="12"/>
        <color indexed="8"/>
        <rFont val="돋움"/>
        <family val="3"/>
      </rPr>
      <t>응급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처치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</si>
  <si>
    <r>
      <t>①</t>
    </r>
    <r>
      <rPr>
        <sz val="12"/>
        <rFont val="돋움"/>
        <family val="3"/>
      </rPr>
      <t>지릭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롤</t>
    </r>
    <r>
      <rPr>
        <sz val="12"/>
        <rFont val="ＭＳ Ｐゴシック"/>
        <family val="2"/>
      </rPr>
      <t>【　</t>
    </r>
    <r>
      <rPr>
        <sz val="12"/>
        <rFont val="돋움"/>
        <family val="3"/>
      </rPr>
      <t>목표치</t>
    </r>
    <r>
      <rPr>
        <sz val="12"/>
        <rFont val="ＭＳ Ｐゴシック"/>
        <family val="2"/>
      </rPr>
      <t>１２　】</t>
    </r>
  </si>
  <si>
    <r>
      <t>②</t>
    </r>
    <r>
      <rPr>
        <sz val="12"/>
        <color indexed="8"/>
        <rFont val="돋움"/>
        <family val="3"/>
      </rPr>
      <t>위의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조건을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달성한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다음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기술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>。</t>
    </r>
    <r>
      <rPr>
        <sz val="12"/>
        <color indexed="8"/>
        <rFont val="돋움"/>
        <family val="3"/>
      </rPr>
      <t>아래의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달성치에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응한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만큼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</t>
    </r>
    <r>
      <rPr>
        <sz val="12"/>
        <color indexed="8"/>
        <rFont val="ＭＳ Ｐゴシック"/>
        <family val="2"/>
      </rPr>
      <t>。</t>
    </r>
  </si>
  <si>
    <r>
      <rPr>
        <sz val="12"/>
        <color indexed="8"/>
        <rFont val="돋움"/>
        <family val="3"/>
      </rPr>
      <t>달성치</t>
    </r>
    <r>
      <rPr>
        <sz val="12"/>
        <color indexed="8"/>
        <rFont val="ＭＳ Ｐゴシック"/>
        <family val="2"/>
      </rPr>
      <t xml:space="preserve"> ５ </t>
    </r>
    <r>
      <rPr>
        <sz val="12"/>
        <color indexed="8"/>
        <rFont val="돋움"/>
        <family val="3"/>
      </rPr>
      <t>이하는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실패</t>
    </r>
    <r>
      <rPr>
        <sz val="12"/>
        <color indexed="8"/>
        <rFont val="ＭＳ Ｐゴシック"/>
        <family val="2"/>
      </rPr>
      <t>。</t>
    </r>
    <r>
      <rPr>
        <sz val="12"/>
        <color indexed="8"/>
        <rFont val="돋움"/>
        <family val="3"/>
      </rPr>
      <t>배틀중에는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응급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처치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불가</t>
    </r>
    <r>
      <rPr>
        <sz val="12"/>
        <color indexed="8"/>
        <rFont val="ＭＳ Ｐゴシック"/>
        <family val="2"/>
      </rPr>
      <t>。</t>
    </r>
  </si>
  <si>
    <t>달성치</t>
  </si>
  <si>
    <t>회복량</t>
  </si>
  <si>
    <r>
      <t>※</t>
    </r>
    <r>
      <rPr>
        <sz val="12"/>
        <color indexed="8"/>
        <rFont val="돋움"/>
        <family val="3"/>
      </rPr>
      <t>나머진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버림</t>
    </r>
  </si>
  <si>
    <r>
      <t>1</t>
    </r>
    <r>
      <rPr>
        <sz val="12"/>
        <color indexed="8"/>
        <rFont val="돋움"/>
        <family val="3"/>
      </rPr>
      <t>명당</t>
    </r>
    <r>
      <rPr>
        <sz val="12"/>
        <color indexed="8"/>
        <rFont val="ＭＳ Ｐゴシック"/>
        <family val="2"/>
      </rPr>
      <t xml:space="preserve"> 1</t>
    </r>
    <r>
      <rPr>
        <sz val="12"/>
        <color indexed="8"/>
        <rFont val="돋움"/>
        <family val="3"/>
      </rPr>
      <t>신에</t>
    </r>
    <r>
      <rPr>
        <sz val="12"/>
        <color indexed="8"/>
        <rFont val="ＭＳ Ｐゴシック"/>
        <family val="2"/>
      </rPr>
      <t xml:space="preserve"> 1</t>
    </r>
    <r>
      <rPr>
        <sz val="12"/>
        <color indexed="8"/>
        <rFont val="돋움"/>
        <family val="3"/>
      </rPr>
      <t>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가능</t>
    </r>
    <r>
      <rPr>
        <sz val="12"/>
        <color indexed="8"/>
        <rFont val="ＭＳ Ｐゴシック"/>
        <family val="2"/>
      </rPr>
      <t>。</t>
    </r>
    <r>
      <rPr>
        <sz val="12"/>
        <color indexed="8"/>
        <rFont val="돋움"/>
        <family val="3"/>
      </rPr>
      <t>회복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뒤</t>
    </r>
    <r>
      <rPr>
        <sz val="12"/>
        <color indexed="8"/>
        <rFont val="ＭＳ Ｐゴシック"/>
        <family val="2"/>
      </rPr>
      <t xml:space="preserve"> 2</t>
    </r>
    <r>
      <rPr>
        <sz val="12"/>
        <color indexed="8"/>
        <rFont val="돋움"/>
        <family val="3"/>
      </rPr>
      <t>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지날때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까지는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추가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불가</t>
    </r>
    <r>
      <rPr>
        <sz val="12"/>
        <color indexed="8"/>
        <rFont val="ＭＳ Ｐゴシック"/>
        <family val="2"/>
      </rPr>
      <t>。</t>
    </r>
  </si>
  <si>
    <r>
      <t>◆　</t>
    </r>
    <r>
      <rPr>
        <sz val="12"/>
        <rFont val="돋움"/>
        <family val="3"/>
      </rPr>
      <t>탐색기능보충설명</t>
    </r>
    <r>
      <rPr>
        <sz val="12"/>
        <rFont val="ＭＳ Ｐゴシック"/>
        <family val="2"/>
      </rPr>
      <t>：</t>
    </r>
    <r>
      <rPr>
        <sz val="12"/>
        <rFont val="돋움"/>
        <family val="3"/>
      </rPr>
      <t>탐색시의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판정에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사용하는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항목입니다</t>
    </r>
    <r>
      <rPr>
        <sz val="12"/>
        <rFont val="ＭＳ Ｐゴシック"/>
        <family val="2"/>
      </rPr>
      <t>。</t>
    </r>
    <r>
      <rPr>
        <sz val="12"/>
        <rFont val="돋움"/>
        <family val="3"/>
      </rPr>
      <t>소지하고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있는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스킬에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따라서는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판정보너스가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있을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수도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있겠지요</t>
    </r>
    <r>
      <rPr>
        <sz val="12"/>
        <rFont val="ＭＳ Ｐゴシック"/>
        <family val="2"/>
      </rPr>
      <t>。　◆</t>
    </r>
  </si>
  <si>
    <t>기능명</t>
  </si>
  <si>
    <t>설명</t>
  </si>
  <si>
    <r>
      <rPr>
        <sz val="11"/>
        <color indexed="8"/>
        <rFont val="돋움"/>
        <family val="3"/>
      </rPr>
      <t>물건을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움직일때</t>
    </r>
    <r>
      <rPr>
        <sz val="11"/>
        <color indexed="8"/>
        <rFont val="ＭＳ Ｐゴシック"/>
        <family val="2"/>
      </rPr>
      <t xml:space="preserve">, </t>
    </r>
    <r>
      <rPr>
        <sz val="11"/>
        <color indexed="8"/>
        <rFont val="돋움"/>
        <family val="3"/>
      </rPr>
      <t>문을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열거나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부술때</t>
    </r>
    <r>
      <rPr>
        <sz val="11"/>
        <color indexed="8"/>
        <rFont val="ＭＳ Ｐゴシック"/>
        <family val="2"/>
      </rPr>
      <t xml:space="preserve">, </t>
    </r>
    <r>
      <rPr>
        <sz val="11"/>
        <color indexed="8"/>
        <rFont val="돋움"/>
        <family val="3"/>
      </rPr>
      <t>힘으로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사물을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돌파할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필요한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</si>
  <si>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r>
      <rPr>
        <sz val="11"/>
        <color indexed="8"/>
        <rFont val="돋움"/>
        <family val="3"/>
      </rPr>
      <t>사물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및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현장을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관찰해</t>
    </r>
    <r>
      <rPr>
        <sz val="11"/>
        <color indexed="8"/>
        <rFont val="ＭＳ Ｐゴシック"/>
        <family val="2"/>
      </rPr>
      <t xml:space="preserve">, </t>
    </r>
    <r>
      <rPr>
        <sz val="11"/>
        <color indexed="8"/>
        <rFont val="돋움"/>
        <family val="3"/>
      </rPr>
      <t>무언가에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눈치챌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있을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지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어떨지의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여부를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판정하는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</si>
  <si>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r>
      <rPr>
        <sz val="11"/>
        <color indexed="8"/>
        <rFont val="돋움"/>
        <family val="3"/>
      </rPr>
      <t>추기</t>
    </r>
    <r>
      <rPr>
        <sz val="11"/>
        <color indexed="8"/>
        <rFont val="ＭＳ Ｐゴシック"/>
        <family val="2"/>
      </rPr>
      <t>,</t>
    </r>
    <r>
      <rPr>
        <sz val="11"/>
        <color indexed="8"/>
        <rFont val="돋움"/>
        <family val="3"/>
      </rPr>
      <t>고찰을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할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때에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무엇이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생각이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날수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있을지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어떨지의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</si>
  <si>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r>
      <rPr>
        <sz val="11"/>
        <color indexed="8"/>
        <rFont val="돋움"/>
        <family val="3"/>
      </rPr>
      <t>갑작스러운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사건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및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기색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등에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반응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할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있을까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눈치챌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있을지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어떨지의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</si>
  <si>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t>지식</t>
  </si>
  <si>
    <r>
      <rPr>
        <sz val="11"/>
        <color indexed="8"/>
        <rFont val="돋움"/>
        <family val="3"/>
      </rPr>
      <t>사물</t>
    </r>
    <r>
      <rPr>
        <sz val="11"/>
        <color indexed="8"/>
        <rFont val="ＭＳ Ｐゴシック"/>
        <family val="2"/>
      </rPr>
      <t>,</t>
    </r>
    <r>
      <rPr>
        <sz val="11"/>
        <color indexed="8"/>
        <rFont val="돋움"/>
        <family val="3"/>
      </rPr>
      <t>정보</t>
    </r>
    <r>
      <rPr>
        <sz val="11"/>
        <color indexed="8"/>
        <rFont val="ＭＳ Ｐゴシック"/>
        <family val="2"/>
      </rPr>
      <t>,</t>
    </r>
    <r>
      <rPr>
        <sz val="11"/>
        <color indexed="8"/>
        <rFont val="돋움"/>
        <family val="3"/>
      </rPr>
      <t>사용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방법등에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대해서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알고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있을까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대한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</si>
  <si>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r>
      <rPr>
        <sz val="11"/>
        <color indexed="8"/>
        <rFont val="돋움"/>
        <family val="3"/>
      </rPr>
      <t>차의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운전</t>
    </r>
    <r>
      <rPr>
        <sz val="11"/>
        <color indexed="8"/>
        <rFont val="ＭＳ Ｐゴシック"/>
        <family val="2"/>
      </rPr>
      <t xml:space="preserve">, </t>
    </r>
    <r>
      <rPr>
        <sz val="11"/>
        <color indexed="8"/>
        <rFont val="돋움"/>
        <family val="3"/>
      </rPr>
      <t>기계의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수리등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기술이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요구되는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경우에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필요한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판정기능</t>
    </r>
    <r>
      <rPr>
        <sz val="11"/>
        <color indexed="8"/>
        <rFont val="ＭＳ Ｐゴシック"/>
        <family val="2"/>
      </rPr>
      <t xml:space="preserve">。
</t>
    </r>
    <r>
      <rPr>
        <sz val="11"/>
        <color indexed="10"/>
        <rFont val="돋움"/>
        <family val="3"/>
      </rPr>
      <t>전문적인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기술</t>
    </r>
    <r>
      <rPr>
        <sz val="11"/>
        <color indexed="10"/>
        <rFont val="ＭＳ Ｐゴシック"/>
        <family val="2"/>
      </rPr>
      <t>,</t>
    </r>
    <r>
      <rPr>
        <sz val="11"/>
        <color indexed="10"/>
        <rFont val="돋움"/>
        <family val="3"/>
      </rPr>
      <t>특수한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기술이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요구되는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경우는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기술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롤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전에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상응하는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스킬을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소지하고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있을지에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대한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지식롤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판정을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성공시켜야</t>
    </r>
    <r>
      <rPr>
        <sz val="11"/>
        <color indexed="10"/>
        <rFont val="ＭＳ Ｐゴシック"/>
        <family val="2"/>
      </rPr>
      <t xml:space="preserve"> </t>
    </r>
    <r>
      <rPr>
        <sz val="11"/>
        <color indexed="10"/>
        <rFont val="돋움"/>
        <family val="3"/>
      </rPr>
      <t>한다</t>
    </r>
    <r>
      <rPr>
        <sz val="11"/>
        <color indexed="10"/>
        <rFont val="ＭＳ Ｐゴシック"/>
        <family val="2"/>
      </rPr>
      <t>。</t>
    </r>
  </si>
  <si>
    <r>
      <rPr>
        <sz val="11"/>
        <color indexed="8"/>
        <rFont val="돋움"/>
        <family val="3"/>
      </rPr>
      <t>몸을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숨거나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물건을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숨길때의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</si>
  <si>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t>각력</t>
  </si>
  <si>
    <t>위압</t>
  </si>
  <si>
    <r>
      <rPr>
        <sz val="11"/>
        <color indexed="8"/>
        <rFont val="돋움"/>
        <family val="3"/>
      </rPr>
      <t>강제적으로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대상을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따르게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하거나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위협등으로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입을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다물게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하는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등에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필요한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</si>
  <si>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r>
      <rPr>
        <sz val="11"/>
        <color indexed="8"/>
        <rFont val="돋움"/>
        <family val="3"/>
      </rPr>
      <t>도망치거나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대상을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추적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따라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잡을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있는지에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대한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</si>
  <si>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t>화술</t>
  </si>
  <si>
    <r>
      <rPr>
        <sz val="11"/>
        <color indexed="8"/>
        <rFont val="돋움"/>
        <family val="3"/>
      </rPr>
      <t>설득하거나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회유</t>
    </r>
    <r>
      <rPr>
        <sz val="11"/>
        <color indexed="8"/>
        <rFont val="ＭＳ Ｐゴシック"/>
        <family val="2"/>
      </rPr>
      <t>,</t>
    </r>
    <r>
      <rPr>
        <sz val="11"/>
        <color indexed="8"/>
        <rFont val="돋움"/>
        <family val="3"/>
      </rPr>
      <t>교섭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등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화술이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필요한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때의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</si>
  <si>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t>독심술</t>
  </si>
  <si>
    <r>
      <rPr>
        <sz val="11"/>
        <color indexed="8"/>
        <rFont val="돋움"/>
        <family val="3"/>
      </rPr>
      <t>대상이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거짓말을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하고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있을까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등의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상대의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심리를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헤아리는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판정기능</t>
    </r>
    <r>
      <rPr>
        <sz val="11"/>
        <color indexed="8"/>
        <rFont val="ＭＳ Ｐゴシック"/>
        <family val="2"/>
      </rPr>
      <t>。</t>
    </r>
  </si>
  <si>
    <t>행운</t>
  </si>
  <si>
    <r>
      <rPr>
        <sz val="11"/>
        <color indexed="8"/>
        <rFont val="돋움"/>
        <family val="3"/>
      </rPr>
      <t>운이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시험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받을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때의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판정</t>
    </r>
    <r>
      <rPr>
        <sz val="11"/>
        <color indexed="8"/>
        <rFont val="ＭＳ Ｐゴシック"/>
        <family val="2"/>
      </rPr>
      <t xml:space="preserve"> </t>
    </r>
    <r>
      <rPr>
        <sz val="11"/>
        <color indexed="8"/>
        <rFont val="돋움"/>
        <family val="3"/>
      </rPr>
      <t>기능</t>
    </r>
    <r>
      <rPr>
        <sz val="11"/>
        <color indexed="8"/>
        <rFont val="ＭＳ Ｐゴシック"/>
        <family val="2"/>
      </rPr>
      <t>。</t>
    </r>
  </si>
  <si>
    <r>
      <rPr>
        <sz val="12"/>
        <color indexed="8"/>
        <rFont val="돋움"/>
        <family val="3"/>
      </rPr>
      <t>주도권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판정</t>
    </r>
  </si>
  <si>
    <r>
      <t>【　</t>
    </r>
    <r>
      <rPr>
        <sz val="12"/>
        <color indexed="8"/>
        <rFont val="돋움"/>
        <family val="3"/>
      </rPr>
      <t>행동력</t>
    </r>
    <r>
      <rPr>
        <sz val="12"/>
        <color indexed="8"/>
        <rFont val="ＭＳ Ｐゴシック"/>
        <family val="2"/>
      </rPr>
      <t>＋１Ｄ６　】</t>
    </r>
    <r>
      <rPr>
        <sz val="12"/>
        <color indexed="8"/>
        <rFont val="돋움"/>
        <family val="3"/>
      </rPr>
      <t>수치가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높은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사람부터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행동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단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나온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수치에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배이상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차이가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붙은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사람이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 xml:space="preserve">、
</t>
    </r>
    <r>
      <rPr>
        <sz val="12"/>
        <color indexed="8"/>
        <rFont val="돋움"/>
        <family val="3"/>
      </rPr>
      <t>턴을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한번씩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가진후</t>
    </r>
    <r>
      <rPr>
        <sz val="12"/>
        <color indexed="8"/>
        <rFont val="ＭＳ Ｐゴシック"/>
        <family val="2"/>
      </rPr>
      <t xml:space="preserve"> 1</t>
    </r>
    <r>
      <rPr>
        <sz val="12"/>
        <color indexed="8"/>
        <rFont val="돋움"/>
        <family val="3"/>
      </rPr>
      <t>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추가행동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즉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최대</t>
    </r>
    <r>
      <rPr>
        <sz val="12"/>
        <color indexed="8"/>
        <rFont val="ＭＳ Ｐゴシック"/>
        <family val="2"/>
      </rPr>
      <t xml:space="preserve"> 2</t>
    </r>
    <r>
      <rPr>
        <sz val="12"/>
        <color indexed="8"/>
        <rFont val="돋움"/>
        <family val="3"/>
      </rPr>
      <t>회까지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행동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가능</t>
    </r>
    <r>
      <rPr>
        <sz val="12"/>
        <color indexed="8"/>
        <rFont val="ＭＳ Ｐゴシック"/>
        <family val="2"/>
      </rPr>
      <t>。
※</t>
    </r>
    <r>
      <rPr>
        <sz val="12"/>
        <color indexed="8"/>
        <rFont val="돋움"/>
        <family val="3"/>
      </rPr>
      <t>수치가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같을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행동력이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높은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쪽부터</t>
    </r>
    <r>
      <rPr>
        <sz val="12"/>
        <color indexed="8"/>
        <rFont val="ＭＳ Ｐゴシック"/>
        <family val="2"/>
      </rPr>
      <t xml:space="preserve">
※</t>
    </r>
    <r>
      <rPr>
        <sz val="12"/>
        <color indexed="8"/>
        <rFont val="돋움"/>
        <family val="3"/>
      </rPr>
      <t>그것도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같다면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대항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굴려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높은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쪽이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우선권을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얻는다</t>
    </r>
    <r>
      <rPr>
        <sz val="12"/>
        <color indexed="8"/>
        <rFont val="ＭＳ Ｐゴシック"/>
        <family val="2"/>
      </rPr>
      <t>。</t>
    </r>
  </si>
  <si>
    <r>
      <rPr>
        <sz val="12"/>
        <color indexed="8"/>
        <rFont val="돋움"/>
        <family val="3"/>
      </rPr>
      <t>아이템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</t>
    </r>
  </si>
  <si>
    <r>
      <rPr>
        <sz val="12"/>
        <color indexed="8"/>
        <rFont val="돋움"/>
        <family val="3"/>
      </rPr>
      <t>회복에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사용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될수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아이템을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소지하고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있는경우</t>
    </r>
    <r>
      <rPr>
        <sz val="12"/>
        <color indexed="8"/>
        <rFont val="ＭＳ Ｐゴシック"/>
        <family val="2"/>
      </rPr>
      <t xml:space="preserve">
</t>
    </r>
    <r>
      <rPr>
        <sz val="12"/>
        <color indexed="8"/>
        <rFont val="돋움"/>
        <family val="3"/>
      </rPr>
      <t>그것을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사용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것으로</t>
    </r>
    <r>
      <rPr>
        <sz val="12"/>
        <color indexed="8"/>
        <rFont val="ＭＳ Ｐゴシック"/>
        <family val="2"/>
      </rPr>
      <t>【　１Ｄ６　】</t>
    </r>
    <r>
      <rPr>
        <sz val="12"/>
        <color indexed="8"/>
        <rFont val="돋움"/>
        <family val="3"/>
      </rPr>
      <t>만큼</t>
    </r>
    <r>
      <rPr>
        <sz val="12"/>
        <color indexed="8"/>
        <rFont val="ＭＳ Ｐゴシック"/>
        <family val="2"/>
      </rPr>
      <t xml:space="preserve"> HP</t>
    </r>
    <r>
      <rPr>
        <sz val="12"/>
        <color indexed="8"/>
        <rFont val="돋움"/>
        <family val="3"/>
      </rPr>
      <t>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있다</t>
    </r>
    <r>
      <rPr>
        <sz val="12"/>
        <color indexed="8"/>
        <rFont val="ＭＳ Ｐゴシック"/>
        <family val="2"/>
      </rPr>
      <t>。
1</t>
    </r>
    <r>
      <rPr>
        <sz val="12"/>
        <color indexed="8"/>
        <rFont val="돋움"/>
        <family val="3"/>
      </rPr>
      <t>명에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대해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배틀중</t>
    </r>
    <r>
      <rPr>
        <sz val="12"/>
        <color indexed="8"/>
        <rFont val="ＭＳ Ｐゴシック"/>
        <family val="2"/>
      </rPr>
      <t xml:space="preserve"> 1</t>
    </r>
    <r>
      <rPr>
        <sz val="12"/>
        <color indexed="8"/>
        <rFont val="돋움"/>
        <family val="3"/>
      </rPr>
      <t>회</t>
    </r>
    <r>
      <rPr>
        <sz val="12"/>
        <color indexed="8"/>
        <rFont val="ＭＳ Ｐゴシック"/>
        <family val="2"/>
      </rPr>
      <t>, 1</t>
    </r>
    <r>
      <rPr>
        <sz val="12"/>
        <color indexed="8"/>
        <rFont val="돋움"/>
        <family val="3"/>
      </rPr>
      <t>신에</t>
    </r>
    <r>
      <rPr>
        <sz val="12"/>
        <color indexed="8"/>
        <rFont val="ＭＳ Ｐゴシック"/>
        <family val="2"/>
      </rPr>
      <t xml:space="preserve"> 1</t>
    </r>
    <r>
      <rPr>
        <sz val="12"/>
        <color indexed="8"/>
        <rFont val="돋움"/>
        <family val="3"/>
      </rPr>
      <t>회까지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회복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뒤에는</t>
    </r>
    <r>
      <rPr>
        <sz val="12"/>
        <color indexed="8"/>
        <rFont val="ＭＳ Ｐゴシック"/>
        <family val="2"/>
      </rPr>
      <t xml:space="preserve"> 2</t>
    </r>
    <r>
      <rPr>
        <sz val="12"/>
        <color indexed="8"/>
        <rFont val="돋움"/>
        <family val="3"/>
      </rPr>
      <t>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까지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아이템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불가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유그드라실에서는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매그넘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터프니스</t>
    </r>
    <r>
      <rPr>
        <sz val="12"/>
        <color indexed="8"/>
        <rFont val="ＭＳ Ｐゴシック"/>
        <family val="2"/>
      </rPr>
      <t>(</t>
    </r>
    <r>
      <rPr>
        <sz val="12"/>
        <color indexed="8"/>
        <rFont val="돋움"/>
        <family val="3"/>
      </rPr>
      <t>통칭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매그터프</t>
    </r>
    <r>
      <rPr>
        <sz val="12"/>
        <color indexed="8"/>
        <rFont val="ＭＳ Ｐゴシック"/>
        <family val="2"/>
      </rPr>
      <t>)</t>
    </r>
    <r>
      <rPr>
        <sz val="12"/>
        <color indexed="8"/>
        <rFont val="돋움"/>
        <family val="3"/>
      </rPr>
      <t>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대표적인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아이템</t>
    </r>
    <r>
      <rPr>
        <sz val="12"/>
        <color indexed="8"/>
        <rFont val="ＭＳ Ｐゴシック"/>
        <family val="2"/>
      </rPr>
      <t>。</t>
    </r>
  </si>
  <si>
    <t>휴식 장면</t>
  </si>
  <si>
    <r>
      <rPr>
        <sz val="12"/>
        <color indexed="8"/>
        <rFont val="돋움"/>
        <family val="3"/>
      </rPr>
      <t>같은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시간대의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장면이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아니거나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강제등장이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아닌경우</t>
    </r>
    <r>
      <rPr>
        <sz val="12"/>
        <color indexed="8"/>
        <rFont val="ＭＳ Ｐゴシック"/>
        <family val="2"/>
      </rPr>
      <t xml:space="preserve">
</t>
    </r>
    <r>
      <rPr>
        <sz val="12"/>
        <color indexed="8"/>
        <rFont val="돋움"/>
        <family val="3"/>
      </rPr>
      <t>임의로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장면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등장을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사퇴하는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장면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동안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휴식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가능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회복량은</t>
    </r>
    <r>
      <rPr>
        <sz val="12"/>
        <color indexed="8"/>
        <rFont val="ＭＳ Ｐゴシック"/>
        <family val="2"/>
      </rPr>
      <t>【　１Ｄ６　】 。ＨＰ・ＰＰ・</t>
    </r>
    <r>
      <rPr>
        <sz val="12"/>
        <color indexed="8"/>
        <rFont val="돋움"/>
        <family val="3"/>
      </rPr>
      <t>폭주율을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회복한다</t>
    </r>
    <r>
      <rPr>
        <sz val="12"/>
        <color indexed="8"/>
        <rFont val="ＭＳ Ｐゴシック"/>
        <family val="2"/>
      </rPr>
      <t>。</t>
    </r>
  </si>
  <si>
    <r>
      <rPr>
        <sz val="12"/>
        <color indexed="8"/>
        <rFont val="돋움"/>
        <family val="3"/>
      </rPr>
      <t>생사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판정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</si>
  <si>
    <r>
      <rPr>
        <sz val="12"/>
        <color indexed="8"/>
        <rFont val="돋움"/>
        <family val="3"/>
      </rPr>
      <t>데미지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롤에서의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주사위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추가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패턴</t>
    </r>
  </si>
  <si>
    <r>
      <rPr>
        <sz val="12"/>
        <color indexed="8"/>
        <rFont val="돋움"/>
        <family val="3"/>
      </rPr>
      <t>이하의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일어나면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데미지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추가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된다</t>
    </r>
    <r>
      <rPr>
        <sz val="12"/>
        <color indexed="8"/>
        <rFont val="ＭＳ Ｐゴシック"/>
        <family val="2"/>
      </rPr>
      <t>。
①</t>
    </r>
    <r>
      <rPr>
        <sz val="12"/>
        <color indexed="8"/>
        <rFont val="돋움"/>
        <family val="3"/>
      </rPr>
      <t>명중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판정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크리티컬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짝수일때</t>
    </r>
    <r>
      <rPr>
        <sz val="12"/>
        <color indexed="8"/>
        <rFont val="ＭＳ Ｐゴシック"/>
        <family val="2"/>
      </rPr>
      <t>＋１Ｄ６　【</t>
    </r>
    <r>
      <rPr>
        <sz val="12"/>
        <color indexed="8"/>
        <rFont val="돋움"/>
        <family val="3"/>
      </rPr>
      <t>스매쉬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크리티컬</t>
    </r>
    <r>
      <rPr>
        <sz val="12"/>
        <color indexed="8"/>
        <rFont val="ＭＳ Ｐゴシック"/>
        <family val="2"/>
      </rPr>
      <t>】
②</t>
    </r>
    <r>
      <rPr>
        <sz val="12"/>
        <color indexed="8"/>
        <rFont val="돋움"/>
        <family val="3"/>
      </rPr>
      <t>명중</t>
    </r>
    <r>
      <rPr>
        <sz val="12"/>
        <color indexed="8"/>
        <rFont val="ＭＳ Ｐゴシック"/>
        <family val="2"/>
      </rPr>
      <t>&gt;</t>
    </r>
    <r>
      <rPr>
        <sz val="12"/>
        <color indexed="8"/>
        <rFont val="돋움"/>
        <family val="3"/>
      </rPr>
      <t>회피가</t>
    </r>
    <r>
      <rPr>
        <sz val="12"/>
        <color indexed="8"/>
        <rFont val="ＭＳ Ｐゴシック"/>
        <family val="2"/>
      </rPr>
      <t xml:space="preserve"> 2</t>
    </r>
    <r>
      <rPr>
        <sz val="12"/>
        <color indexed="8"/>
        <rFont val="돋움"/>
        <family val="3"/>
      </rPr>
      <t>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차이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이상일때</t>
    </r>
    <r>
      <rPr>
        <sz val="12"/>
        <color indexed="8"/>
        <rFont val="ＭＳ Ｐゴシック"/>
        <family val="2"/>
      </rPr>
      <t>＋１Ｄ６　【</t>
    </r>
    <r>
      <rPr>
        <sz val="12"/>
        <color indexed="8"/>
        <rFont val="돋움"/>
        <family val="3"/>
      </rPr>
      <t>회심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보너스</t>
    </r>
    <r>
      <rPr>
        <sz val="12"/>
        <color indexed="8"/>
        <rFont val="ＭＳ Ｐゴシック"/>
        <family val="2"/>
      </rPr>
      <t>】
③</t>
    </r>
    <r>
      <rPr>
        <sz val="12"/>
        <color indexed="8"/>
        <rFont val="돋움"/>
        <family val="3"/>
      </rPr>
      <t>폭주율</t>
    </r>
    <r>
      <rPr>
        <sz val="12"/>
        <color indexed="8"/>
        <rFont val="ＭＳ Ｐゴシック"/>
        <family val="2"/>
      </rPr>
      <t>８０％</t>
    </r>
    <r>
      <rPr>
        <sz val="12"/>
        <color indexed="8"/>
        <rFont val="돋움"/>
        <family val="3"/>
      </rPr>
      <t>이상일때</t>
    </r>
    <r>
      <rPr>
        <sz val="12"/>
        <color indexed="8"/>
        <rFont val="ＭＳ Ｐゴシック"/>
        <family val="2"/>
      </rPr>
      <t>＋１Ｄ６、９０％</t>
    </r>
    <r>
      <rPr>
        <sz val="12"/>
        <color indexed="8"/>
        <rFont val="돋움"/>
        <family val="3"/>
      </rPr>
      <t>이상일때</t>
    </r>
    <r>
      <rPr>
        <sz val="12"/>
        <color indexed="8"/>
        <rFont val="ＭＳ Ｐゴシック"/>
        <family val="2"/>
      </rPr>
      <t>＋２Ｄ６　【</t>
    </r>
    <r>
      <rPr>
        <sz val="12"/>
        <color indexed="8"/>
        <rFont val="돋움"/>
        <family val="3"/>
      </rPr>
      <t>폭주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활성</t>
    </r>
    <r>
      <rPr>
        <sz val="12"/>
        <color indexed="8"/>
        <rFont val="ＭＳ Ｐゴシック"/>
        <family val="2"/>
      </rPr>
      <t>】
※</t>
    </r>
    <r>
      <rPr>
        <sz val="12"/>
        <color indexed="8"/>
        <rFont val="돋움"/>
        <family val="3"/>
      </rPr>
      <t>데미지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롤에서는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크리티컬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및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펌블은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일어나지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않는다</t>
    </r>
    <r>
      <rPr>
        <sz val="12"/>
        <color indexed="8"/>
        <rFont val="ＭＳ Ｐゴシック"/>
        <family val="2"/>
      </rPr>
      <t>。</t>
    </r>
  </si>
  <si>
    <r>
      <rPr>
        <sz val="12"/>
        <color indexed="8"/>
        <rFont val="돋움"/>
        <family val="3"/>
      </rPr>
      <t>충분한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수면을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통한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휴식</t>
    </r>
  </si>
  <si>
    <r>
      <rPr>
        <sz val="12"/>
        <color indexed="8"/>
        <rFont val="돋움"/>
        <family val="3"/>
      </rPr>
      <t>게임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진행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중에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시간의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경과가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충분한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휴식을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취하는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것</t>
    </r>
    <r>
      <rPr>
        <sz val="12"/>
        <color indexed="8"/>
        <rFont val="ＭＳ Ｐゴシック"/>
        <family val="2"/>
      </rPr>
      <t xml:space="preserve">
ＨＰ・ＰＰ</t>
    </r>
    <r>
      <rPr>
        <sz val="12"/>
        <color indexed="8"/>
        <rFont val="돋움"/>
        <family val="3"/>
      </rPr>
      <t>는</t>
    </r>
    <r>
      <rPr>
        <sz val="12"/>
        <color indexed="8"/>
        <rFont val="ＭＳ Ｐゴシック"/>
        <family val="2"/>
      </rPr>
      <t>【　（</t>
    </r>
    <r>
      <rPr>
        <sz val="12"/>
        <color indexed="8"/>
        <rFont val="돋움"/>
        <family val="3"/>
      </rPr>
      <t>내구</t>
    </r>
    <r>
      <rPr>
        <sz val="12"/>
        <color indexed="8"/>
        <rFont val="ＭＳ Ｐゴシック"/>
        <family val="2"/>
      </rPr>
      <t xml:space="preserve">÷３）+２Ｄ６　】、
</t>
    </r>
    <r>
      <rPr>
        <sz val="12"/>
        <color indexed="8"/>
        <rFont val="돋움"/>
        <family val="3"/>
      </rPr>
      <t>폭주율은</t>
    </r>
    <r>
      <rPr>
        <sz val="12"/>
        <color indexed="8"/>
        <rFont val="ＭＳ Ｐゴシック"/>
        <family val="2"/>
      </rPr>
      <t>【　（</t>
    </r>
    <r>
      <rPr>
        <sz val="12"/>
        <color indexed="8"/>
        <rFont val="돋움"/>
        <family val="3"/>
      </rPr>
      <t>정신</t>
    </r>
    <r>
      <rPr>
        <sz val="12"/>
        <color indexed="8"/>
        <rFont val="ＭＳ Ｐゴシック"/>
        <family val="2"/>
      </rPr>
      <t>÷３）+１Ｄ６　】</t>
    </r>
    <r>
      <rPr>
        <sz val="12"/>
        <color indexed="8"/>
        <rFont val="돋움"/>
        <family val="3"/>
      </rPr>
      <t>회복한다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단</t>
    </r>
    <r>
      <rPr>
        <sz val="12"/>
        <color indexed="8"/>
        <rFont val="ＭＳ Ｐゴシック"/>
        <family val="2"/>
      </rPr>
      <t xml:space="preserve"> ＰＰ</t>
    </r>
    <r>
      <rPr>
        <sz val="12"/>
        <color indexed="8"/>
        <rFont val="돋움"/>
        <family val="3"/>
      </rPr>
      <t>가</t>
    </r>
    <r>
      <rPr>
        <sz val="12"/>
        <color indexed="8"/>
        <rFont val="ＭＳ Ｐゴシック"/>
        <family val="2"/>
      </rPr>
      <t xml:space="preserve"> ０</t>
    </r>
    <r>
      <rPr>
        <sz val="12"/>
        <color indexed="8"/>
        <rFont val="돋움"/>
        <family val="3"/>
      </rPr>
      <t>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피로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상태가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되어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경우는</t>
    </r>
    <r>
      <rPr>
        <sz val="12"/>
        <color indexed="8"/>
        <rFont val="ＭＳ Ｐゴシック"/>
        <family val="2"/>
      </rPr>
      <t xml:space="preserve">
ＨＰ・ＰＰ・</t>
    </r>
    <r>
      <rPr>
        <sz val="12"/>
        <color indexed="8"/>
        <rFont val="돋움"/>
        <family val="3"/>
      </rPr>
      <t>폭주율은</t>
    </r>
    <r>
      <rPr>
        <sz val="12"/>
        <color indexed="8"/>
        <rFont val="ＭＳ Ｐゴシック"/>
        <family val="2"/>
      </rPr>
      <t>１Ｄ６</t>
    </r>
    <r>
      <rPr>
        <sz val="12"/>
        <color indexed="8"/>
        <rFont val="돋움"/>
        <family val="3"/>
      </rPr>
      <t>만큼만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회복한다</t>
    </r>
    <r>
      <rPr>
        <sz val="12"/>
        <color indexed="8"/>
        <rFont val="ＭＳ Ｐゴシック"/>
        <family val="2"/>
      </rPr>
      <t>。</t>
    </r>
  </si>
  <si>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방법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</si>
  <si>
    <r>
      <t>①</t>
    </r>
    <r>
      <rPr>
        <sz val="12"/>
        <color indexed="8"/>
        <rFont val="돋움"/>
        <family val="3"/>
      </rPr>
      <t>지식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>【</t>
    </r>
    <r>
      <rPr>
        <sz val="12"/>
        <color indexed="8"/>
        <rFont val="돋움"/>
        <family val="3"/>
      </rPr>
      <t>목표치</t>
    </r>
    <r>
      <rPr>
        <sz val="12"/>
        <color indexed="8"/>
        <rFont val="ＭＳ Ｐゴシック"/>
        <family val="2"/>
      </rPr>
      <t>１５】
②</t>
    </r>
    <r>
      <rPr>
        <sz val="12"/>
        <color indexed="8"/>
        <rFont val="돋움"/>
        <family val="3"/>
      </rPr>
      <t>기술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>【</t>
    </r>
    <r>
      <rPr>
        <sz val="12"/>
        <color indexed="8"/>
        <rFont val="돋움"/>
        <family val="3"/>
      </rPr>
      <t>목표치</t>
    </r>
    <r>
      <rPr>
        <sz val="12"/>
        <color indexed="8"/>
        <rFont val="ＭＳ Ｐゴシック"/>
        <family val="2"/>
      </rPr>
      <t xml:space="preserve">１５】
</t>
    </r>
    <r>
      <rPr>
        <sz val="12"/>
        <color indexed="8"/>
        <rFont val="돋움"/>
        <family val="3"/>
      </rPr>
      <t>위의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방법을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성공할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>１Ｄ６</t>
    </r>
    <r>
      <rPr>
        <sz val="12"/>
        <color indexed="8"/>
        <rFont val="돋움"/>
        <family val="3"/>
      </rPr>
      <t>만큼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소생한다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마이너스분은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지워서</t>
    </r>
    <r>
      <rPr>
        <sz val="12"/>
        <color indexed="8"/>
        <rFont val="ＭＳ Ｐゴシック"/>
        <family val="2"/>
      </rPr>
      <t xml:space="preserve"> ＨＰ</t>
    </r>
    <r>
      <rPr>
        <sz val="12"/>
        <color indexed="8"/>
        <rFont val="돋움"/>
        <family val="3"/>
      </rPr>
      <t>가</t>
    </r>
    <r>
      <rPr>
        <sz val="12"/>
        <color indexed="8"/>
        <rFont val="ＭＳ Ｐゴシック"/>
        <family val="2"/>
      </rPr>
      <t xml:space="preserve"> 0</t>
    </r>
    <r>
      <rPr>
        <sz val="12"/>
        <color indexed="8"/>
        <rFont val="돋움"/>
        <family val="3"/>
      </rPr>
      <t>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상태부터</t>
    </r>
    <r>
      <rPr>
        <sz val="12"/>
        <color indexed="8"/>
        <rFont val="ＭＳ Ｐゴシック"/>
        <family val="2"/>
      </rPr>
      <t>１Ｄ６</t>
    </r>
    <r>
      <rPr>
        <sz val="12"/>
        <color indexed="8"/>
        <rFont val="돋움"/>
        <family val="3"/>
      </rPr>
      <t>만큼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한다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순간</t>
    </r>
    <r>
      <rPr>
        <sz val="12"/>
        <color indexed="8"/>
        <rFont val="ＭＳ Ｐゴシック"/>
        <family val="2"/>
      </rPr>
      <t xml:space="preserve">  1</t>
    </r>
    <r>
      <rPr>
        <sz val="12"/>
        <color indexed="8"/>
        <rFont val="돋움"/>
        <family val="3"/>
      </rPr>
      <t>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밖에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실시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없습니다</t>
    </r>
    <r>
      <rPr>
        <sz val="12"/>
        <color indexed="8"/>
        <rFont val="ＭＳ Ｐゴシック"/>
        <family val="2"/>
      </rPr>
      <t>。
※1</t>
    </r>
    <r>
      <rPr>
        <sz val="12"/>
        <color indexed="8"/>
        <rFont val="돋움"/>
        <family val="3"/>
      </rPr>
      <t>시나리오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중에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같은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캐릭터가</t>
    </r>
    <r>
      <rPr>
        <sz val="12"/>
        <color indexed="8"/>
        <rFont val="ＭＳ Ｐゴシック"/>
        <family val="2"/>
      </rPr>
      <t xml:space="preserve"> 2,3</t>
    </r>
    <r>
      <rPr>
        <sz val="12"/>
        <color indexed="8"/>
        <rFont val="돋움"/>
        <family val="3"/>
      </rPr>
      <t>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실시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실시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마다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목표치가</t>
    </r>
    <r>
      <rPr>
        <sz val="12"/>
        <color indexed="8"/>
        <rFont val="ＭＳ Ｐゴシック"/>
        <family val="2"/>
      </rPr>
      <t xml:space="preserve"> +3</t>
    </r>
    <r>
      <rPr>
        <sz val="12"/>
        <color indexed="8"/>
        <rFont val="돋움"/>
        <family val="3"/>
      </rPr>
      <t>씩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증가합니다</t>
    </r>
    <r>
      <rPr>
        <sz val="12"/>
        <color indexed="8"/>
        <rFont val="ＭＳ Ｐゴシック"/>
        <family val="2"/>
      </rPr>
      <t>.。</t>
    </r>
  </si>
  <si>
    <r>
      <rPr>
        <sz val="12"/>
        <color indexed="8"/>
        <rFont val="돋움"/>
        <family val="3"/>
      </rPr>
      <t>빈사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적용의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시니리오로</t>
    </r>
    <r>
      <rPr>
        <sz val="12"/>
        <color indexed="8"/>
        <rFont val="ＭＳ Ｐゴシック"/>
        <family val="2"/>
      </rPr>
      <t xml:space="preserve"> HP</t>
    </r>
    <r>
      <rPr>
        <sz val="12"/>
        <color indexed="8"/>
        <rFont val="돋움"/>
        <family val="3"/>
      </rPr>
      <t>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제로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이하가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되었을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실시한다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행운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>【</t>
    </r>
    <r>
      <rPr>
        <sz val="12"/>
        <color indexed="8"/>
        <rFont val="돋움"/>
        <family val="3"/>
      </rPr>
      <t>목표치</t>
    </r>
    <r>
      <rPr>
        <sz val="12"/>
        <color indexed="8"/>
        <rFont val="ＭＳ Ｐゴシック"/>
        <family val="2"/>
      </rPr>
      <t xml:space="preserve">１５】。
</t>
    </r>
    <r>
      <rPr>
        <sz val="12"/>
        <color indexed="8"/>
        <rFont val="돋움"/>
        <family val="3"/>
      </rPr>
      <t>성공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했을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>１Ｄ６</t>
    </r>
    <r>
      <rPr>
        <sz val="12"/>
        <color indexed="8"/>
        <rFont val="돋움"/>
        <family val="3"/>
      </rPr>
      <t>만큼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</t>
    </r>
    <r>
      <rPr>
        <sz val="12"/>
        <color indexed="8"/>
        <rFont val="ＭＳ Ｐゴシック"/>
        <family val="2"/>
      </rPr>
      <t>、ＨＰ</t>
    </r>
    <r>
      <rPr>
        <sz val="12"/>
        <color indexed="8"/>
        <rFont val="돋움"/>
        <family val="3"/>
      </rPr>
      <t>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제로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이상까지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회복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됬다면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부활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있다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실패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했을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>１Ｄ６</t>
    </r>
    <r>
      <rPr>
        <sz val="12"/>
        <color indexed="8"/>
        <rFont val="돋움"/>
        <family val="3"/>
      </rPr>
      <t>만큼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기절</t>
    </r>
    <r>
      <rPr>
        <sz val="12"/>
        <color indexed="8"/>
        <rFont val="ＭＳ Ｐゴシック"/>
        <family val="2"/>
      </rPr>
      <t>、１Ｄ６</t>
    </r>
    <r>
      <rPr>
        <sz val="12"/>
        <color indexed="8"/>
        <rFont val="돋움"/>
        <family val="3"/>
      </rPr>
      <t>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만큼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시간이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됩니다</t>
    </r>
    <r>
      <rPr>
        <sz val="12"/>
        <color indexed="8"/>
        <rFont val="ＭＳ Ｐゴシック"/>
        <family val="2"/>
      </rPr>
      <t xml:space="preserve">
（１</t>
    </r>
    <r>
      <rPr>
        <sz val="12"/>
        <color indexed="8"/>
        <rFont val="돋움"/>
        <family val="3"/>
      </rPr>
      <t>턴</t>
    </r>
    <r>
      <rPr>
        <sz val="12"/>
        <color indexed="8"/>
        <rFont val="ＭＳ Ｐゴシック"/>
        <family val="2"/>
      </rPr>
      <t>＝</t>
    </r>
    <r>
      <rPr>
        <sz val="12"/>
        <color indexed="8"/>
        <rFont val="돋움"/>
        <family val="3"/>
      </rPr>
      <t>약</t>
    </r>
    <r>
      <rPr>
        <sz val="12"/>
        <color indexed="8"/>
        <rFont val="ＭＳ Ｐゴシック"/>
        <family val="2"/>
      </rPr>
      <t>３０</t>
    </r>
    <r>
      <rPr>
        <sz val="12"/>
        <color indexed="8"/>
        <rFont val="돋움"/>
        <family val="3"/>
      </rPr>
      <t>초</t>
    </r>
    <r>
      <rPr>
        <sz val="12"/>
        <color indexed="8"/>
        <rFont val="ＭＳ Ｐゴシック"/>
        <family val="2"/>
      </rPr>
      <t>～１</t>
    </r>
    <r>
      <rPr>
        <sz val="12"/>
        <color indexed="8"/>
        <rFont val="돋움"/>
        <family val="3"/>
      </rPr>
      <t>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정도</t>
    </r>
    <r>
      <rPr>
        <sz val="12"/>
        <color indexed="8"/>
        <rFont val="ＭＳ Ｐゴシック"/>
        <family val="2"/>
      </rPr>
      <t xml:space="preserve">）
</t>
    </r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가능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내에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전선을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이탈해</t>
    </r>
    <r>
      <rPr>
        <sz val="12"/>
        <color indexed="8"/>
        <rFont val="ＭＳ Ｐゴシック"/>
        <family val="2"/>
      </rPr>
      <t>、【　</t>
    </r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>　】</t>
    </r>
    <r>
      <rPr>
        <sz val="12"/>
        <color indexed="8"/>
        <rFont val="돋움"/>
        <family val="3"/>
      </rPr>
      <t>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성공시키거나</t>
    </r>
    <r>
      <rPr>
        <sz val="12"/>
        <color indexed="8"/>
        <rFont val="ＭＳ Ｐゴシック"/>
        <family val="2"/>
      </rPr>
      <t xml:space="preserve">、
</t>
    </r>
    <r>
      <rPr>
        <sz val="12"/>
        <color indexed="8"/>
        <rFont val="돋움"/>
        <family val="3"/>
      </rPr>
      <t>배틀을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종료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시키고</t>
    </r>
    <r>
      <rPr>
        <sz val="12"/>
        <color indexed="8"/>
        <rFont val="ＭＳ Ｐゴシック"/>
        <family val="2"/>
      </rPr>
      <t>【　</t>
    </r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</t>
    </r>
    <r>
      <rPr>
        <sz val="12"/>
        <color indexed="8"/>
        <rFont val="ＭＳ Ｐゴシック"/>
        <family val="2"/>
      </rPr>
      <t>　】</t>
    </r>
    <r>
      <rPr>
        <sz val="12"/>
        <color indexed="8"/>
        <rFont val="돋움"/>
        <family val="3"/>
      </rPr>
      <t>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성공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시키지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않으면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사망한다</t>
    </r>
    <r>
      <rPr>
        <sz val="12"/>
        <color indexed="8"/>
        <rFont val="ＭＳ Ｐゴシック"/>
        <family val="2"/>
      </rPr>
      <t xml:space="preserve">。
</t>
    </r>
    <r>
      <rPr>
        <sz val="12"/>
        <color indexed="8"/>
        <rFont val="돋움"/>
        <family val="3"/>
      </rPr>
      <t>배틀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중에는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소생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없습니다</t>
    </r>
    <r>
      <rPr>
        <sz val="12"/>
        <color indexed="8"/>
        <rFont val="ＭＳ Ｐゴシック"/>
        <family val="2"/>
      </rPr>
      <t>。
※1</t>
    </r>
    <r>
      <rPr>
        <sz val="12"/>
        <color indexed="8"/>
        <rFont val="돋움"/>
        <family val="3"/>
      </rPr>
      <t>시나리오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중에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같은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캐릭터가</t>
    </r>
    <r>
      <rPr>
        <sz val="12"/>
        <color indexed="8"/>
        <rFont val="ＭＳ Ｐゴシック"/>
        <family val="2"/>
      </rPr>
      <t xml:space="preserve"> 2,3</t>
    </r>
    <r>
      <rPr>
        <sz val="12"/>
        <color indexed="8"/>
        <rFont val="돋움"/>
        <family val="3"/>
      </rPr>
      <t>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생사롤을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실시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경우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롤을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실시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마다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목표치가</t>
    </r>
    <r>
      <rPr>
        <sz val="12"/>
        <color indexed="8"/>
        <rFont val="ＭＳ Ｐゴシック"/>
        <family val="2"/>
      </rPr>
      <t xml:space="preserve"> +3</t>
    </r>
    <r>
      <rPr>
        <sz val="12"/>
        <color indexed="8"/>
        <rFont val="돋움"/>
        <family val="3"/>
      </rPr>
      <t>씩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증가합니다</t>
    </r>
    <r>
      <rPr>
        <sz val="12"/>
        <color indexed="8"/>
        <rFont val="ＭＳ Ｐゴシック"/>
        <family val="2"/>
      </rPr>
      <t>.</t>
    </r>
  </si>
  <si>
    <r>
      <rPr>
        <sz val="12"/>
        <rFont val="돋움"/>
        <family val="3"/>
      </rPr>
      <t>크리쳐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명</t>
    </r>
  </si>
  <si>
    <r>
      <rPr>
        <sz val="12"/>
        <rFont val="돋움"/>
        <family val="3"/>
      </rPr>
      <t>창조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타입</t>
    </r>
  </si>
  <si>
    <r>
      <rPr>
        <sz val="12"/>
        <rFont val="돋움"/>
        <family val="3"/>
      </rPr>
      <t>사용</t>
    </r>
    <r>
      <rPr>
        <sz val="12"/>
        <rFont val="ＭＳ Ｐゴシック"/>
        <family val="2"/>
      </rPr>
      <t>PP</t>
    </r>
  </si>
  <si>
    <r>
      <rPr>
        <sz val="12"/>
        <rFont val="돋움"/>
        <family val="3"/>
      </rPr>
      <t>크리쳐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판정치</t>
    </r>
  </si>
  <si>
    <t>명중력</t>
  </si>
  <si>
    <t>정신저항</t>
  </si>
  <si>
    <t>행동력</t>
  </si>
  <si>
    <r>
      <rPr>
        <sz val="12"/>
        <color indexed="8"/>
        <rFont val="돋움"/>
        <family val="3"/>
      </rPr>
      <t>발동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스펙</t>
    </r>
  </si>
  <si>
    <t>능력설명</t>
  </si>
  <si>
    <r>
      <rPr>
        <sz val="12"/>
        <rFont val="돋움"/>
        <family val="3"/>
      </rPr>
      <t>취득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탐색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기능</t>
    </r>
  </si>
  <si>
    <t>취득가능수</t>
  </si>
  <si>
    <r>
      <rPr>
        <sz val="12"/>
        <rFont val="돋움"/>
        <family val="3"/>
      </rPr>
      <t>타입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보너스</t>
    </r>
  </si>
  <si>
    <r>
      <rPr>
        <sz val="12"/>
        <rFont val="돋움"/>
        <family val="3"/>
      </rPr>
      <t>명중</t>
    </r>
    <r>
      <rPr>
        <sz val="12"/>
        <rFont val="ＭＳ Ｐゴシック"/>
        <family val="2"/>
      </rPr>
      <t>・</t>
    </r>
    <r>
      <rPr>
        <sz val="12"/>
        <rFont val="돋움"/>
        <family val="3"/>
      </rPr>
      <t>판정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롤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주사위</t>
    </r>
  </si>
  <si>
    <r>
      <rPr>
        <sz val="12"/>
        <rFont val="돋움"/>
        <family val="3"/>
      </rPr>
      <t>탐색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판정</t>
    </r>
    <r>
      <rPr>
        <sz val="12"/>
        <rFont val="ＭＳ Ｐゴシック"/>
        <family val="2"/>
      </rPr>
      <t xml:space="preserve"> </t>
    </r>
    <r>
      <rPr>
        <sz val="12"/>
        <rFont val="돋움"/>
        <family val="3"/>
      </rPr>
      <t>주사위</t>
    </r>
  </si>
  <si>
    <r>
      <rPr>
        <b/>
        <sz val="12"/>
        <rFont val="돋움"/>
        <family val="3"/>
      </rPr>
      <t>필요</t>
    </r>
    <r>
      <rPr>
        <b/>
        <sz val="12"/>
        <rFont val="ＭＳ Ｐゴシック"/>
        <family val="2"/>
      </rPr>
      <t xml:space="preserve"> </t>
    </r>
    <r>
      <rPr>
        <b/>
        <sz val="12"/>
        <rFont val="돋움"/>
        <family val="3"/>
      </rPr>
      <t>스펙</t>
    </r>
  </si>
  <si>
    <r>
      <rPr>
        <b/>
        <sz val="12"/>
        <color indexed="8"/>
        <rFont val="돋움"/>
        <family val="3"/>
      </rPr>
      <t>발동</t>
    </r>
    <r>
      <rPr>
        <b/>
        <sz val="12"/>
        <color indexed="8"/>
        <rFont val="ＭＳ Ｐゴシック"/>
        <family val="2"/>
      </rPr>
      <t xml:space="preserve"> </t>
    </r>
    <r>
      <rPr>
        <b/>
        <sz val="12"/>
        <color indexed="8"/>
        <rFont val="돋움"/>
        <family val="3"/>
      </rPr>
      <t>계통</t>
    </r>
  </si>
  <si>
    <t>효과보충</t>
  </si>
  <si>
    <t>효과보충</t>
  </si>
  <si>
    <t>能力タイプ</t>
  </si>
  <si>
    <t>노멀</t>
  </si>
  <si>
    <t>크리에이터</t>
  </si>
  <si>
    <t>언노운</t>
  </si>
  <si>
    <t>에스퍼</t>
  </si>
  <si>
    <t>사이킥커</t>
  </si>
  <si>
    <t>트렌서</t>
  </si>
  <si>
    <t>각성형</t>
  </si>
  <si>
    <t>증강형</t>
  </si>
  <si>
    <t>반응형</t>
  </si>
  <si>
    <t>감각형</t>
  </si>
  <si>
    <t>변이형</t>
  </si>
  <si>
    <t>회복형</t>
  </si>
  <si>
    <t>내츄럴</t>
  </si>
  <si>
    <t>코디네이터</t>
  </si>
  <si>
    <t>사이보그</t>
  </si>
  <si>
    <t>하이브리드</t>
  </si>
  <si>
    <t>안드로이드</t>
  </si>
  <si>
    <t>로봇</t>
  </si>
  <si>
    <r>
      <rPr>
        <sz val="12"/>
        <color indexed="8"/>
        <rFont val="돋움"/>
        <family val="3"/>
      </rPr>
      <t>상층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아스가르드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</si>
  <si>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중층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미드가르드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</si>
  <si>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하층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니플헤임</t>
    </r>
    <r>
      <rPr>
        <sz val="12"/>
        <color indexed="8"/>
        <rFont val="ＭＳ Ｐ明朝"/>
        <family val="1"/>
      </rPr>
      <t>】</t>
    </r>
  </si>
  <si>
    <t>불명</t>
  </si>
  <si>
    <t>기적</t>
  </si>
  <si>
    <t>악운</t>
  </si>
  <si>
    <t>투지</t>
  </si>
  <si>
    <t>리테이크</t>
  </si>
  <si>
    <t>호적수</t>
  </si>
  <si>
    <t>불굴</t>
  </si>
  <si>
    <t>명상</t>
  </si>
  <si>
    <t>정신능가</t>
  </si>
  <si>
    <t>사랑</t>
  </si>
  <si>
    <t>순동</t>
  </si>
  <si>
    <t>한계돌파</t>
  </si>
  <si>
    <t>오의</t>
  </si>
  <si>
    <r>
      <rPr>
        <sz val="12"/>
        <color indexed="8"/>
        <rFont val="돋움"/>
        <family val="3"/>
      </rPr>
      <t>사법기관</t>
    </r>
    <r>
      <rPr>
        <sz val="12"/>
        <color indexed="8"/>
        <rFont val="ＭＳ Ｐ明朝"/>
        <family val="1"/>
      </rPr>
      <t xml:space="preserve"> </t>
    </r>
    <r>
      <rPr>
        <sz val="12"/>
        <color indexed="8"/>
        <rFont val="돋움"/>
        <family val="3"/>
      </rPr>
      <t>궁그닐</t>
    </r>
  </si>
  <si>
    <r>
      <rPr>
        <sz val="12"/>
        <color indexed="8"/>
        <rFont val="돋움"/>
        <family val="3"/>
      </rPr>
      <t>민주기구</t>
    </r>
    <r>
      <rPr>
        <sz val="12"/>
        <color indexed="8"/>
        <rFont val="ＭＳ Ｐ明朝"/>
        <family val="1"/>
      </rPr>
      <t xml:space="preserve"> </t>
    </r>
    <r>
      <rPr>
        <sz val="12"/>
        <color indexed="8"/>
        <rFont val="돋움"/>
        <family val="3"/>
      </rPr>
      <t>오를레앙</t>
    </r>
  </si>
  <si>
    <r>
      <rPr>
        <sz val="12"/>
        <color indexed="8"/>
        <rFont val="돋움"/>
        <family val="3"/>
      </rPr>
      <t>억제기구</t>
    </r>
    <r>
      <rPr>
        <sz val="12"/>
        <color indexed="8"/>
        <rFont val="ＭＳ Ｐ明朝"/>
        <family val="1"/>
      </rPr>
      <t xml:space="preserve"> </t>
    </r>
    <r>
      <rPr>
        <sz val="12"/>
        <color indexed="8"/>
        <rFont val="돋움"/>
        <family val="3"/>
      </rPr>
      <t>테세우스</t>
    </r>
  </si>
  <si>
    <t>프리랜서</t>
  </si>
  <si>
    <t>공격발동</t>
  </si>
  <si>
    <t>정신발동</t>
  </si>
  <si>
    <t>방어발동</t>
  </si>
  <si>
    <t>필드발동</t>
  </si>
  <si>
    <t>부가발동</t>
  </si>
  <si>
    <r>
      <rPr>
        <sz val="12"/>
        <color indexed="8"/>
        <rFont val="돋움"/>
        <family val="3"/>
      </rPr>
      <t>보정계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공격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</si>
  <si>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보정계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방어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</si>
  <si>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보정계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행동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</si>
  <si>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보정계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명중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</si>
  <si>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보정계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회피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</si>
  <si>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보정계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기능</t>
    </r>
    <r>
      <rPr>
        <sz val="12"/>
        <color indexed="8"/>
        <rFont val="ＭＳ Ｐ明朝"/>
        <family val="1"/>
      </rPr>
      <t>】</t>
    </r>
  </si>
  <si>
    <t>회복계</t>
  </si>
  <si>
    <t>제한계</t>
  </si>
  <si>
    <t>행운계</t>
  </si>
  <si>
    <r>
      <rPr>
        <sz val="12"/>
        <color indexed="8"/>
        <rFont val="돋움"/>
        <family val="3"/>
      </rPr>
      <t>보조계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행동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</si>
  <si>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보조계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명중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</si>
  <si>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보조계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회피</t>
    </r>
    <r>
      <rPr>
        <sz val="12"/>
        <color indexed="8"/>
        <rFont val="ＭＳ Ｐ明朝"/>
        <family val="1"/>
      </rPr>
      <t>】</t>
    </r>
  </si>
  <si>
    <r>
      <rPr>
        <sz val="12"/>
        <color indexed="8"/>
        <rFont val="돋움"/>
        <family val="3"/>
      </rPr>
      <t>보조계</t>
    </r>
    <r>
      <rPr>
        <sz val="12"/>
        <color indexed="8"/>
        <rFont val="ＭＳ Ｐ明朝"/>
        <family val="1"/>
      </rPr>
      <t>【</t>
    </r>
    <r>
      <rPr>
        <sz val="12"/>
        <color indexed="8"/>
        <rFont val="돋움"/>
        <family val="3"/>
      </rPr>
      <t>기능</t>
    </r>
    <r>
      <rPr>
        <sz val="12"/>
        <color indexed="8"/>
        <rFont val="ＭＳ Ｐ明朝"/>
        <family val="1"/>
      </rPr>
      <t>】</t>
    </r>
  </si>
  <si>
    <t>구속계</t>
  </si>
  <si>
    <t>혼란계</t>
  </si>
  <si>
    <t>복제계</t>
  </si>
  <si>
    <t>스턴계</t>
  </si>
  <si>
    <t>물리조작계</t>
  </si>
  <si>
    <t>정신조작계</t>
  </si>
  <si>
    <t>무효과계</t>
  </si>
  <si>
    <t>창조계</t>
  </si>
  <si>
    <t>연속계</t>
  </si>
  <si>
    <t>관통</t>
  </si>
  <si>
    <t>리스크</t>
  </si>
  <si>
    <t>자동</t>
  </si>
  <si>
    <t>반사</t>
  </si>
  <si>
    <t>공격형</t>
  </si>
  <si>
    <t>방어형</t>
  </si>
  <si>
    <t>속도형</t>
  </si>
  <si>
    <t>탐색형</t>
  </si>
  <si>
    <t>은밀</t>
  </si>
  <si>
    <r>
      <rPr>
        <sz val="12"/>
        <color indexed="8"/>
        <rFont val="바탕"/>
        <family val="1"/>
      </rPr>
      <t>투</t>
    </r>
    <r>
      <rPr>
        <sz val="12"/>
        <color indexed="8"/>
        <rFont val="ＭＳ Ｐ明朝"/>
        <family val="1"/>
      </rPr>
      <t xml:space="preserve"> </t>
    </r>
    <r>
      <rPr>
        <sz val="12"/>
        <color indexed="8"/>
        <rFont val="바탕"/>
        <family val="1"/>
      </rPr>
      <t>플라톤</t>
    </r>
  </si>
  <si>
    <t>차지</t>
  </si>
  <si>
    <t>트랩</t>
  </si>
  <si>
    <t>드레인</t>
  </si>
  <si>
    <t>스왑</t>
  </si>
  <si>
    <t>완벽한</t>
  </si>
  <si>
    <t>직감</t>
  </si>
  <si>
    <t>명추리</t>
  </si>
  <si>
    <t>귀소본능</t>
  </si>
  <si>
    <t>임펙트</t>
  </si>
  <si>
    <t>전방향</t>
  </si>
  <si>
    <t>공격형</t>
  </si>
  <si>
    <t>로봇</t>
  </si>
  <si>
    <t>?</t>
  </si>
  <si>
    <t>프리랜서</t>
  </si>
  <si>
    <t>불명</t>
  </si>
  <si>
    <t>노멀</t>
  </si>
  <si>
    <t>기적</t>
  </si>
  <si>
    <r>
      <rPr>
        <sz val="12"/>
        <color indexed="8"/>
        <rFont val="돋움"/>
        <family val="3"/>
      </rPr>
      <t>분쇄의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오른발</t>
    </r>
  </si>
  <si>
    <t>괴력</t>
  </si>
  <si>
    <r>
      <rPr>
        <sz val="12"/>
        <color indexed="8"/>
        <rFont val="돋움"/>
        <family val="3"/>
      </rPr>
      <t>충격의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왼발</t>
    </r>
  </si>
  <si>
    <t>파괴의 오른손</t>
  </si>
  <si>
    <r>
      <rPr>
        <sz val="12"/>
        <color indexed="8"/>
        <rFont val="돋움"/>
        <family val="3"/>
      </rPr>
      <t>해체의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왼손</t>
    </r>
  </si>
  <si>
    <t>증강형</t>
  </si>
  <si>
    <t>전투형 로봇 106호 - "고뇌하는 자" 알렉스</t>
  </si>
  <si>
    <r>
      <t xml:space="preserve">  </t>
    </r>
    <r>
      <rPr>
        <sz val="12"/>
        <color indexed="8"/>
        <rFont val="돋움"/>
        <family val="3"/>
      </rPr>
      <t>전투형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로봇</t>
    </r>
    <r>
      <rPr>
        <sz val="12"/>
        <color indexed="8"/>
        <rFont val="ＭＳ Ｐゴシック"/>
        <family val="2"/>
      </rPr>
      <t xml:space="preserve"> 106</t>
    </r>
    <r>
      <rPr>
        <sz val="12"/>
        <color indexed="8"/>
        <rFont val="돋움"/>
        <family val="3"/>
      </rPr>
      <t>호는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오직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전투만을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위해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만들어진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로봇이었다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맡은</t>
    </r>
    <r>
      <rPr>
        <sz val="12"/>
        <color indexed="8"/>
        <rFont val="ＭＳ Ｐゴシック"/>
        <family val="2"/>
      </rPr>
      <t xml:space="preserve"> '</t>
    </r>
    <r>
      <rPr>
        <sz val="12"/>
        <color indexed="8"/>
        <rFont val="돋움"/>
        <family val="3"/>
      </rPr>
      <t>전투</t>
    </r>
    <r>
      <rPr>
        <sz val="12"/>
        <color indexed="8"/>
        <rFont val="ＭＳ Ｐゴシック"/>
        <family val="2"/>
      </rPr>
      <t>'</t>
    </r>
    <r>
      <rPr>
        <sz val="12"/>
        <color indexed="8"/>
        <rFont val="돋움"/>
        <family val="3"/>
      </rPr>
      <t>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전쟁터에서의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전투와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같은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것이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아니라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그의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주인의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말에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거역하는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자를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처벌하거나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고문하는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등의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일이었다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걸맞게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신체는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무지막지한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괴력을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있도록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제작되었고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그는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임무를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수행해내고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그러던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어느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날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그는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자신이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해오던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대해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회의를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가지기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시작했다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지금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하고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있는가</t>
    </r>
    <r>
      <rPr>
        <sz val="12"/>
        <color indexed="8"/>
        <rFont val="ＭＳ Ｐゴシック"/>
        <family val="2"/>
      </rPr>
      <t xml:space="preserve">? </t>
    </r>
    <r>
      <rPr>
        <sz val="12"/>
        <color indexed="8"/>
        <rFont val="돋움"/>
        <family val="3"/>
      </rPr>
      <t>내가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옳은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일인가</t>
    </r>
    <r>
      <rPr>
        <sz val="12"/>
        <color indexed="8"/>
        <rFont val="ＭＳ Ｐゴシック"/>
        <family val="2"/>
      </rPr>
      <t xml:space="preserve">? </t>
    </r>
    <r>
      <rPr>
        <sz val="12"/>
        <color indexed="8"/>
        <rFont val="돋움"/>
        <family val="3"/>
      </rPr>
      <t>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같은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의문을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가지게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것이다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어쩌면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그의</t>
    </r>
    <r>
      <rPr>
        <sz val="12"/>
        <color indexed="8"/>
        <rFont val="ＭＳ Ｐゴシック"/>
        <family val="2"/>
      </rPr>
      <t xml:space="preserve"> AI</t>
    </r>
    <r>
      <rPr>
        <sz val="12"/>
        <color indexed="8"/>
        <rFont val="돋움"/>
        <family val="3"/>
      </rPr>
      <t>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문제가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생긴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것인지도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모른다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그리고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그는</t>
    </r>
    <r>
      <rPr>
        <sz val="12"/>
        <color indexed="8"/>
        <rFont val="ＭＳ Ｐゴシック"/>
        <family val="2"/>
      </rPr>
      <t xml:space="preserve"> '</t>
    </r>
    <r>
      <rPr>
        <sz val="12"/>
        <color indexed="8"/>
        <rFont val="돋움"/>
        <family val="3"/>
      </rPr>
      <t>옳은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</t>
    </r>
    <r>
      <rPr>
        <sz val="12"/>
        <color indexed="8"/>
        <rFont val="ＭＳ Ｐゴシック"/>
        <family val="2"/>
      </rPr>
      <t>'</t>
    </r>
    <r>
      <rPr>
        <sz val="12"/>
        <color indexed="8"/>
        <rFont val="돋움"/>
        <family val="3"/>
      </rPr>
      <t>일이란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무엇인지</t>
    </r>
    <r>
      <rPr>
        <sz val="12"/>
        <color indexed="8"/>
        <rFont val="ＭＳ Ｐゴシック"/>
        <family val="2"/>
      </rPr>
      <t>, '</t>
    </r>
    <r>
      <rPr>
        <sz val="12"/>
        <color indexed="8"/>
        <rFont val="돋움"/>
        <family val="3"/>
      </rPr>
      <t>정의</t>
    </r>
    <r>
      <rPr>
        <sz val="12"/>
        <color indexed="8"/>
        <rFont val="ＭＳ Ｐゴシック"/>
        <family val="2"/>
      </rPr>
      <t>'</t>
    </r>
    <r>
      <rPr>
        <sz val="12"/>
        <color indexed="8"/>
        <rFont val="돋움"/>
        <family val="3"/>
      </rPr>
      <t>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무엇인지에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대해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고민했다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그리고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마침내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깨달은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사실은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최소한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자신이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하고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있는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정의는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아니라는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사실이었다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그것을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깨달은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뒤에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오는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고민은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이런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옳지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않은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해도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괜찮은가</t>
    </r>
    <r>
      <rPr>
        <sz val="12"/>
        <color indexed="8"/>
        <rFont val="ＭＳ Ｐゴシック"/>
        <family val="2"/>
      </rPr>
      <t xml:space="preserve">? </t>
    </r>
    <r>
      <rPr>
        <sz val="12"/>
        <color indexed="8"/>
        <rFont val="돋움"/>
        <family val="3"/>
      </rPr>
      <t>라는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것이었다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고민의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결과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괜찮지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않다고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결론을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내렸다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그리고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그는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그렇다면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어떤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일을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해야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하는가</t>
    </r>
    <r>
      <rPr>
        <sz val="12"/>
        <color indexed="8"/>
        <rFont val="ＭＳ Ｐゴシック"/>
        <family val="2"/>
      </rPr>
      <t>, '</t>
    </r>
    <r>
      <rPr>
        <sz val="12"/>
        <color indexed="8"/>
        <rFont val="돋움"/>
        <family val="3"/>
      </rPr>
      <t>정의</t>
    </r>
    <r>
      <rPr>
        <sz val="12"/>
        <color indexed="8"/>
        <rFont val="ＭＳ Ｐゴシック"/>
        <family val="2"/>
      </rPr>
      <t>'</t>
    </r>
    <r>
      <rPr>
        <sz val="12"/>
        <color indexed="8"/>
        <rFont val="돋움"/>
        <family val="3"/>
      </rPr>
      <t>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무엇인가에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대해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고뇌하며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스스로를</t>
    </r>
    <r>
      <rPr>
        <sz val="12"/>
        <color indexed="8"/>
        <rFont val="ＭＳ Ｐゴシック"/>
        <family val="2"/>
      </rPr>
      <t xml:space="preserve"> "</t>
    </r>
    <r>
      <rPr>
        <sz val="12"/>
        <color indexed="8"/>
        <rFont val="돋움"/>
        <family val="3"/>
      </rPr>
      <t>고뇌하는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자</t>
    </r>
    <r>
      <rPr>
        <sz val="12"/>
        <color indexed="8"/>
        <rFont val="ＭＳ Ｐゴシック"/>
        <family val="2"/>
      </rPr>
      <t>"</t>
    </r>
    <r>
      <rPr>
        <sz val="12"/>
        <color indexed="8"/>
        <rFont val="돋움"/>
        <family val="3"/>
      </rPr>
      <t>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칭하고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자신의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이름을</t>
    </r>
    <r>
      <rPr>
        <sz val="12"/>
        <color indexed="8"/>
        <rFont val="ＭＳ Ｐゴシック"/>
        <family val="2"/>
      </rPr>
      <t xml:space="preserve"> '</t>
    </r>
    <r>
      <rPr>
        <sz val="12"/>
        <color indexed="8"/>
        <rFont val="돋움"/>
        <family val="3"/>
      </rPr>
      <t>알렉스</t>
    </r>
    <r>
      <rPr>
        <sz val="12"/>
        <color indexed="8"/>
        <rFont val="ＭＳ Ｐゴシック"/>
        <family val="2"/>
      </rPr>
      <t>'</t>
    </r>
    <r>
      <rPr>
        <sz val="12"/>
        <color indexed="8"/>
        <rFont val="돋움"/>
        <family val="3"/>
      </rPr>
      <t>라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지었다</t>
    </r>
    <r>
      <rPr>
        <sz val="12"/>
        <color indexed="8"/>
        <rFont val="ＭＳ Ｐゴシック"/>
        <family val="2"/>
      </rPr>
      <t xml:space="preserve">. </t>
    </r>
    <r>
      <rPr>
        <sz val="12"/>
        <color indexed="8"/>
        <rFont val="돋움"/>
        <family val="3"/>
      </rPr>
      <t>정의란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무엇인가라는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의문</t>
    </r>
    <r>
      <rPr>
        <sz val="12"/>
        <color indexed="8"/>
        <rFont val="ＭＳ Ｐゴシック"/>
        <family val="2"/>
      </rPr>
      <t xml:space="preserve">, </t>
    </r>
    <r>
      <rPr>
        <sz val="12"/>
        <color indexed="8"/>
        <rFont val="돋움"/>
        <family val="3"/>
      </rPr>
      <t>그리고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정의라는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것을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지키기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위해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그는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주인을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버리고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밖으로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뛰쳐나오기로</t>
    </r>
    <r>
      <rPr>
        <sz val="12"/>
        <color indexed="8"/>
        <rFont val="ＭＳ Ｐゴシック"/>
        <family val="2"/>
      </rPr>
      <t xml:space="preserve"> </t>
    </r>
    <r>
      <rPr>
        <sz val="12"/>
        <color indexed="8"/>
        <rFont val="돋움"/>
        <family val="3"/>
      </rPr>
      <t>결심했다</t>
    </r>
    <r>
      <rPr>
        <sz val="12"/>
        <color indexed="8"/>
        <rFont val="ＭＳ Ｐゴシック"/>
        <family val="2"/>
      </rPr>
      <t xml:space="preserve">. </t>
    </r>
  </si>
  <si>
    <t>2m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</si>
</sst>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％&quot;"/>
    <numFmt numFmtId="177" formatCode="@&quot;　&quot;"/>
  </numFmts>
  <fonts count="63">
    <font>
      <sz val="10"/>
      <name val="ＭＳ Ｐゴシック"/>
      <family val="2"/>
    </font>
    <font>
      <sz val="10"/>
      <name val="Arial"/>
      <family val="2"/>
    </font>
    <font>
      <sz val="12"/>
      <color indexed="8"/>
      <name val="ＭＳ Ｐ明朝"/>
      <family val="1"/>
    </font>
    <font>
      <b/>
      <sz val="10"/>
      <name val="ＭＳ Ｐゴシック"/>
      <family val="2"/>
    </font>
    <font>
      <sz val="12"/>
      <color indexed="8"/>
      <name val="ＭＳ Ｐゴシック"/>
      <family val="2"/>
    </font>
    <font>
      <b/>
      <sz val="12"/>
      <name val="ＭＳ Ｐゴシック"/>
      <family val="2"/>
    </font>
    <font>
      <b/>
      <sz val="12"/>
      <color indexed="60"/>
      <name val="ＭＳ Ｐゴシック"/>
      <family val="2"/>
    </font>
    <font>
      <sz val="12"/>
      <name val="ＭＳ Ｐゴシック"/>
      <family val="2"/>
    </font>
    <font>
      <b/>
      <sz val="12"/>
      <color indexed="8"/>
      <name val="ＭＳ Ｐゴシック"/>
      <family val="2"/>
    </font>
    <font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11"/>
      <name val="ＭＳ Ｐゴシック"/>
      <family val="2"/>
    </font>
    <font>
      <sz val="10"/>
      <color indexed="8"/>
      <name val="ＭＳ Ｐゴシック"/>
      <family val="2"/>
    </font>
    <font>
      <b/>
      <sz val="11"/>
      <color indexed="8"/>
      <name val="ＭＳ Ｐゴシック"/>
      <family val="2"/>
    </font>
    <font>
      <sz val="10.5"/>
      <name val="ＭＳ Ｐゴシック"/>
      <family val="2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name val="돋움"/>
      <family val="3"/>
    </font>
    <font>
      <b/>
      <sz val="12"/>
      <color indexed="8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60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1"/>
      <color indexed="10"/>
      <name val="돋움"/>
      <family val="3"/>
    </font>
    <font>
      <sz val="12"/>
      <color indexed="8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 vertical="center"/>
      <protection/>
    </xf>
  </cellStyleXfs>
  <cellXfs count="2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3" fillId="0" borderId="0" xfId="0" applyFont="1" applyAlignment="1">
      <alignment horizontal="center"/>
    </xf>
    <xf numFmtId="0" fontId="4" fillId="0" borderId="0" xfId="61" applyFont="1" applyAlignment="1">
      <alignment horizontal="center" vertical="center" shrinkToFit="1"/>
      <protection/>
    </xf>
    <xf numFmtId="0" fontId="4" fillId="33" borderId="0" xfId="61" applyFont="1" applyFill="1" applyAlignment="1">
      <alignment horizontal="center" vertical="center" shrinkToFi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5" borderId="0" xfId="61" applyFont="1" applyFill="1" applyAlignment="1">
      <alignment horizontal="center" vertical="center" shrinkToFit="1"/>
      <protection/>
    </xf>
    <xf numFmtId="0" fontId="0" fillId="35" borderId="0" xfId="0" applyFill="1" applyAlignment="1">
      <alignment/>
    </xf>
    <xf numFmtId="0" fontId="4" fillId="33" borderId="0" xfId="61" applyFont="1" applyFill="1" applyBorder="1" applyAlignment="1">
      <alignment horizontal="center" vertical="center" shrinkToFit="1"/>
      <protection/>
    </xf>
    <xf numFmtId="0" fontId="4" fillId="34" borderId="0" xfId="61" applyFont="1" applyFill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4" fillId="36" borderId="13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34" borderId="0" xfId="61" applyFont="1" applyFill="1" applyBorder="1" applyAlignment="1">
      <alignment horizontal="center" vertical="center" shrinkToFit="1"/>
      <protection/>
    </xf>
    <xf numFmtId="0" fontId="0" fillId="36" borderId="19" xfId="0" applyFill="1" applyBorder="1" applyAlignment="1">
      <alignment/>
    </xf>
    <xf numFmtId="0" fontId="4" fillId="36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36" borderId="23" xfId="61" applyFont="1" applyFill="1" applyBorder="1" applyAlignment="1">
      <alignment horizontal="center" vertical="center" shrinkToFit="1"/>
      <protection/>
    </xf>
    <xf numFmtId="0" fontId="0" fillId="36" borderId="20" xfId="0" applyFill="1" applyBorder="1" applyAlignment="1">
      <alignment/>
    </xf>
    <xf numFmtId="0" fontId="4" fillId="0" borderId="24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7" fillId="36" borderId="20" xfId="61" applyFont="1" applyFill="1" applyBorder="1" applyAlignment="1">
      <alignment horizontal="center" vertical="center" shrinkToFit="1"/>
      <protection/>
    </xf>
    <xf numFmtId="0" fontId="4" fillId="37" borderId="0" xfId="61" applyFont="1" applyFill="1" applyAlignment="1">
      <alignment horizontal="center" vertical="center" shrinkToFit="1"/>
      <protection/>
    </xf>
    <xf numFmtId="176" fontId="4" fillId="36" borderId="23" xfId="61" applyNumberFormat="1" applyFont="1" applyFill="1" applyBorder="1" applyAlignment="1">
      <alignment horizontal="center" vertical="center" shrinkToFit="1"/>
      <protection/>
    </xf>
    <xf numFmtId="176" fontId="4" fillId="36" borderId="20" xfId="61" applyNumberFormat="1" applyFont="1" applyFill="1" applyBorder="1" applyAlignment="1">
      <alignment horizontal="center" vertical="center" shrinkToFit="1"/>
      <protection/>
    </xf>
    <xf numFmtId="0" fontId="4" fillId="36" borderId="26" xfId="61" applyFont="1" applyFill="1" applyBorder="1" applyAlignment="1">
      <alignment horizontal="center" vertical="center" shrinkToFit="1"/>
      <protection/>
    </xf>
    <xf numFmtId="0" fontId="4" fillId="36" borderId="27" xfId="61" applyFont="1" applyFill="1" applyBorder="1" applyAlignment="1">
      <alignment horizontal="center" vertical="center" shrinkToFit="1"/>
      <protection/>
    </xf>
    <xf numFmtId="0" fontId="7" fillId="36" borderId="26" xfId="61" applyFont="1" applyFill="1" applyBorder="1" applyAlignment="1">
      <alignment horizontal="center" vertical="center" shrinkToFit="1"/>
      <protection/>
    </xf>
    <xf numFmtId="0" fontId="4" fillId="0" borderId="28" xfId="61" applyFont="1" applyFill="1" applyBorder="1" applyAlignment="1">
      <alignment horizontal="center" vertical="center" shrinkToFit="1"/>
      <protection/>
    </xf>
    <xf numFmtId="0" fontId="4" fillId="0" borderId="29" xfId="61" applyFont="1" applyFill="1" applyBorder="1" applyAlignment="1">
      <alignment horizontal="center" vertical="center" shrinkToFit="1"/>
      <protection/>
    </xf>
    <xf numFmtId="0" fontId="4" fillId="34" borderId="0" xfId="61" applyFont="1" applyFill="1" applyBorder="1" applyAlignment="1">
      <alignment vertical="center" shrinkToFit="1"/>
      <protection/>
    </xf>
    <xf numFmtId="0" fontId="0" fillId="37" borderId="0" xfId="0" applyFill="1" applyAlignment="1">
      <alignment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30" xfId="61" applyFont="1" applyFill="1" applyBorder="1" applyAlignment="1">
      <alignment horizontal="center" vertical="center" shrinkToFit="1"/>
      <protection/>
    </xf>
    <xf numFmtId="0" fontId="7" fillId="38" borderId="30" xfId="61" applyFont="1" applyFill="1" applyBorder="1" applyAlignment="1">
      <alignment horizontal="center" vertical="center" shrinkToFit="1"/>
      <protection/>
    </xf>
    <xf numFmtId="0" fontId="7" fillId="38" borderId="13" xfId="61" applyFont="1" applyFill="1" applyBorder="1" applyAlignment="1">
      <alignment horizontal="center" vertical="center" shrinkToFit="1"/>
      <protection/>
    </xf>
    <xf numFmtId="0" fontId="4" fillId="36" borderId="28" xfId="61" applyFont="1" applyFill="1" applyBorder="1" applyAlignment="1">
      <alignment horizontal="center" vertical="center" shrinkToFit="1"/>
      <protection/>
    </xf>
    <xf numFmtId="0" fontId="11" fillId="0" borderId="31" xfId="0" applyFont="1" applyFill="1" applyBorder="1" applyAlignment="1">
      <alignment horizontal="center" vertical="center"/>
    </xf>
    <xf numFmtId="0" fontId="4" fillId="36" borderId="11" xfId="6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/>
    </xf>
    <xf numFmtId="0" fontId="4" fillId="36" borderId="15" xfId="61" applyFont="1" applyFill="1" applyBorder="1" applyAlignment="1">
      <alignment horizontal="center" vertical="center" shrinkToFit="1"/>
      <protection/>
    </xf>
    <xf numFmtId="0" fontId="7" fillId="38" borderId="29" xfId="61" applyFont="1" applyFill="1" applyBorder="1" applyAlignment="1">
      <alignment horizontal="center" vertical="center" shrinkToFit="1"/>
      <protection/>
    </xf>
    <xf numFmtId="0" fontId="7" fillId="38" borderId="32" xfId="61" applyFont="1" applyFill="1" applyBorder="1" applyAlignment="1">
      <alignment horizontal="center" vertical="center" shrinkToFit="1"/>
      <protection/>
    </xf>
    <xf numFmtId="0" fontId="4" fillId="33" borderId="0" xfId="61" applyFont="1" applyFill="1" applyBorder="1" applyAlignment="1">
      <alignment horizontal="left" vertical="center" shrinkToFit="1"/>
      <protection/>
    </xf>
    <xf numFmtId="0" fontId="12" fillId="38" borderId="13" xfId="61" applyFont="1" applyFill="1" applyBorder="1" applyAlignment="1">
      <alignment horizontal="center" vertical="center" shrinkToFit="1"/>
      <protection/>
    </xf>
    <xf numFmtId="0" fontId="4" fillId="38" borderId="13" xfId="61" applyFont="1" applyFill="1" applyBorder="1" applyAlignment="1">
      <alignment horizontal="center" vertical="center" shrinkToFit="1"/>
      <protection/>
    </xf>
    <xf numFmtId="0" fontId="11" fillId="0" borderId="33" xfId="0" applyFont="1" applyFill="1" applyBorder="1" applyAlignment="1">
      <alignment horizontal="center" vertical="center"/>
    </xf>
    <xf numFmtId="0" fontId="4" fillId="36" borderId="18" xfId="61" applyFont="1" applyFill="1" applyBorder="1" applyAlignment="1">
      <alignment horizontal="center" vertical="center" shrinkToFit="1"/>
      <protection/>
    </xf>
    <xf numFmtId="0" fontId="4" fillId="38" borderId="29" xfId="61" applyFont="1" applyFill="1" applyBorder="1" applyAlignment="1">
      <alignment horizontal="center" vertical="center" shrinkToFit="1"/>
      <protection/>
    </xf>
    <xf numFmtId="0" fontId="11" fillId="38" borderId="34" xfId="0" applyFont="1" applyFill="1" applyBorder="1" applyAlignment="1">
      <alignment horizontal="center" vertical="center"/>
    </xf>
    <xf numFmtId="0" fontId="4" fillId="38" borderId="14" xfId="61" applyFont="1" applyFill="1" applyBorder="1" applyAlignment="1">
      <alignment horizontal="center" vertical="center" shrinkToFit="1"/>
      <protection/>
    </xf>
    <xf numFmtId="0" fontId="11" fillId="38" borderId="13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 horizontal="center" vertical="center"/>
    </xf>
    <xf numFmtId="0" fontId="4" fillId="38" borderId="17" xfId="61" applyFont="1" applyFill="1" applyBorder="1" applyAlignment="1">
      <alignment horizontal="center" vertical="center" shrinkToFit="1"/>
      <protection/>
    </xf>
    <xf numFmtId="0" fontId="11" fillId="38" borderId="29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36" borderId="13" xfId="0" applyFont="1" applyFill="1" applyBorder="1" applyAlignment="1">
      <alignment horizontal="center" vertical="center" shrinkToFit="1"/>
    </xf>
    <xf numFmtId="0" fontId="0" fillId="36" borderId="14" xfId="0" applyFont="1" applyFill="1" applyBorder="1" applyAlignment="1">
      <alignment horizontal="center" vertical="center" shrinkToFit="1"/>
    </xf>
    <xf numFmtId="0" fontId="4" fillId="36" borderId="29" xfId="61" applyFont="1" applyFill="1" applyBorder="1" applyAlignment="1">
      <alignment horizontal="center" vertical="center" shrinkToFit="1"/>
      <protection/>
    </xf>
    <xf numFmtId="0" fontId="4" fillId="36" borderId="17" xfId="61" applyFont="1" applyFill="1" applyBorder="1" applyAlignment="1">
      <alignment horizontal="center" vertical="center" shrinkToFit="1"/>
      <protection/>
    </xf>
    <xf numFmtId="0" fontId="12" fillId="36" borderId="28" xfId="0" applyFont="1" applyFill="1" applyBorder="1" applyAlignment="1">
      <alignment horizontal="center" vertical="center" shrinkToFit="1"/>
    </xf>
    <xf numFmtId="0" fontId="0" fillId="39" borderId="0" xfId="0" applyFill="1" applyAlignment="1">
      <alignment/>
    </xf>
    <xf numFmtId="0" fontId="4" fillId="39" borderId="0" xfId="61" applyFont="1" applyFill="1" applyAlignment="1">
      <alignment horizontal="center" vertical="center" shrinkToFit="1"/>
      <protection/>
    </xf>
    <xf numFmtId="0" fontId="0" fillId="40" borderId="0" xfId="0" applyFill="1" applyAlignment="1">
      <alignment/>
    </xf>
    <xf numFmtId="0" fontId="4" fillId="40" borderId="0" xfId="61" applyFont="1" applyFill="1" applyAlignment="1">
      <alignment horizontal="center" vertical="center" shrinkToFit="1"/>
      <protection/>
    </xf>
    <xf numFmtId="0" fontId="0" fillId="0" borderId="38" xfId="0" applyFill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41" borderId="0" xfId="0" applyFont="1" applyFill="1" applyAlignment="1">
      <alignment horizontal="left" vertical="center" indent="1"/>
    </xf>
    <xf numFmtId="0" fontId="7" fillId="36" borderId="35" xfId="0" applyFont="1" applyFill="1" applyBorder="1" applyAlignment="1">
      <alignment horizontal="left" vertical="center" indent="1"/>
    </xf>
    <xf numFmtId="0" fontId="7" fillId="36" borderId="10" xfId="0" applyFont="1" applyFill="1" applyBorder="1" applyAlignment="1">
      <alignment horizontal="left" vertical="center" indent="1"/>
    </xf>
    <xf numFmtId="0" fontId="7" fillId="36" borderId="19" xfId="0" applyFont="1" applyFill="1" applyBorder="1" applyAlignment="1">
      <alignment horizontal="left" vertical="center" indent="1"/>
    </xf>
    <xf numFmtId="0" fontId="7" fillId="36" borderId="21" xfId="0" applyFont="1" applyFill="1" applyBorder="1" applyAlignment="1">
      <alignment horizontal="left" vertical="center" indent="1"/>
    </xf>
    <xf numFmtId="0" fontId="7" fillId="36" borderId="34" xfId="0" applyFont="1" applyFill="1" applyBorder="1" applyAlignment="1">
      <alignment horizontal="left" vertical="center" indent="1"/>
    </xf>
    <xf numFmtId="0" fontId="7" fillId="36" borderId="39" xfId="0" applyFont="1" applyFill="1" applyBorder="1" applyAlignment="1">
      <alignment horizontal="left" vertical="center" indent="1"/>
    </xf>
    <xf numFmtId="0" fontId="11" fillId="0" borderId="41" xfId="0" applyFont="1" applyBorder="1" applyAlignment="1">
      <alignment horizontal="center"/>
    </xf>
    <xf numFmtId="0" fontId="7" fillId="36" borderId="12" xfId="0" applyFont="1" applyFill="1" applyBorder="1" applyAlignment="1">
      <alignment horizontal="left" vertical="center" indent="1"/>
    </xf>
    <xf numFmtId="0" fontId="7" fillId="36" borderId="13" xfId="0" applyFont="1" applyFill="1" applyBorder="1" applyAlignment="1">
      <alignment horizontal="left" vertical="center" indent="1"/>
    </xf>
    <xf numFmtId="0" fontId="7" fillId="36" borderId="14" xfId="0" applyFont="1" applyFill="1" applyBorder="1" applyAlignment="1">
      <alignment horizontal="left" vertical="center" indent="1"/>
    </xf>
    <xf numFmtId="0" fontId="0" fillId="36" borderId="12" xfId="0" applyFont="1" applyFill="1" applyBorder="1" applyAlignment="1">
      <alignment horizontal="center" vertical="center" shrinkToFit="1"/>
    </xf>
    <xf numFmtId="0" fontId="7" fillId="36" borderId="29" xfId="0" applyFont="1" applyFill="1" applyBorder="1" applyAlignment="1">
      <alignment horizontal="left" vertical="center" indent="1"/>
    </xf>
    <xf numFmtId="0" fontId="7" fillId="36" borderId="17" xfId="0" applyFont="1" applyFill="1" applyBorder="1" applyAlignment="1">
      <alignment horizontal="left" vertical="center" indent="1"/>
    </xf>
    <xf numFmtId="0" fontId="0" fillId="36" borderId="28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4" fillId="36" borderId="0" xfId="61" applyFont="1" applyFill="1" applyBorder="1" applyAlignment="1">
      <alignment horizontal="left" vertical="top" wrapText="1" indent="1"/>
      <protection/>
    </xf>
    <xf numFmtId="0" fontId="0" fillId="41" borderId="0" xfId="0" applyFill="1" applyAlignment="1">
      <alignment/>
    </xf>
    <xf numFmtId="0" fontId="7" fillId="36" borderId="0" xfId="0" applyFont="1" applyFill="1" applyAlignment="1">
      <alignment horizontal="left" vertical="center" indent="1"/>
    </xf>
    <xf numFmtId="0" fontId="0" fillId="36" borderId="0" xfId="0" applyFill="1" applyAlignment="1">
      <alignment/>
    </xf>
    <xf numFmtId="0" fontId="16" fillId="36" borderId="10" xfId="61" applyFont="1" applyFill="1" applyBorder="1" applyAlignment="1">
      <alignment horizontal="center" vertical="center" shrinkToFit="1"/>
      <protection/>
    </xf>
    <xf numFmtId="0" fontId="18" fillId="36" borderId="34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6" fillId="0" borderId="35" xfId="61" applyFont="1" applyFill="1" applyBorder="1" applyAlignment="1">
      <alignment horizontal="center" vertical="center" shrinkToFit="1"/>
      <protection/>
    </xf>
    <xf numFmtId="0" fontId="16" fillId="0" borderId="12" xfId="61" applyFont="1" applyFill="1" applyBorder="1" applyAlignment="1">
      <alignment horizontal="center" vertical="center" shrinkToFit="1"/>
      <protection/>
    </xf>
    <xf numFmtId="0" fontId="16" fillId="0" borderId="42" xfId="61" applyFont="1" applyFill="1" applyBorder="1" applyAlignment="1">
      <alignment horizontal="center" vertical="center" shrinkToFit="1"/>
      <protection/>
    </xf>
    <xf numFmtId="0" fontId="16" fillId="0" borderId="24" xfId="61" applyFont="1" applyFill="1" applyBorder="1" applyAlignment="1">
      <alignment horizontal="center" vertical="center" shrinkToFit="1"/>
      <protection/>
    </xf>
    <xf numFmtId="0" fontId="16" fillId="0" borderId="13" xfId="61" applyFont="1" applyFill="1" applyBorder="1" applyAlignment="1">
      <alignment horizontal="center" vertical="center" shrinkToFit="1"/>
      <protection/>
    </xf>
    <xf numFmtId="0" fontId="16" fillId="0" borderId="14" xfId="61" applyFont="1" applyFill="1" applyBorder="1" applyAlignment="1">
      <alignment horizontal="center" vertical="center" shrinkToFit="1"/>
      <protection/>
    </xf>
    <xf numFmtId="0" fontId="16" fillId="0" borderId="38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horizontal="center" vertical="center" shrinkToFit="1"/>
      <protection/>
    </xf>
    <xf numFmtId="0" fontId="0" fillId="38" borderId="10" xfId="0" applyFill="1" applyBorder="1" applyAlignment="1">
      <alignment horizontal="center" vertical="center"/>
    </xf>
    <xf numFmtId="0" fontId="16" fillId="36" borderId="12" xfId="61" applyFont="1" applyFill="1" applyBorder="1" applyAlignment="1">
      <alignment horizontal="center" vertical="center" shrinkToFit="1"/>
      <protection/>
    </xf>
    <xf numFmtId="0" fontId="16" fillId="36" borderId="13" xfId="61" applyFont="1" applyFill="1" applyBorder="1" applyAlignment="1">
      <alignment horizontal="center" vertical="center" shrinkToFit="1"/>
      <protection/>
    </xf>
    <xf numFmtId="0" fontId="16" fillId="36" borderId="14" xfId="61" applyFont="1" applyFill="1" applyBorder="1" applyAlignment="1">
      <alignment horizontal="center" vertical="center" shrinkToFit="1"/>
      <protection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left" vertical="center" indent="1"/>
    </xf>
    <xf numFmtId="0" fontId="21" fillId="36" borderId="28" xfId="0" applyFont="1" applyFill="1" applyBorder="1" applyAlignment="1">
      <alignment horizontal="left" vertical="center" indent="1"/>
    </xf>
    <xf numFmtId="0" fontId="22" fillId="0" borderId="42" xfId="0" applyFont="1" applyBorder="1" applyAlignment="1">
      <alignment horizontal="center"/>
    </xf>
    <xf numFmtId="0" fontId="19" fillId="36" borderId="28" xfId="0" applyFont="1" applyFill="1" applyBorder="1" applyAlignment="1">
      <alignment horizontal="center" vertical="center" shrinkToFit="1"/>
    </xf>
    <xf numFmtId="0" fontId="16" fillId="0" borderId="0" xfId="61" applyFont="1">
      <alignment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1" fillId="36" borderId="17" xfId="0" applyFont="1" applyFill="1" applyBorder="1" applyAlignment="1">
      <alignment vertical="center" shrinkToFit="1"/>
    </xf>
    <xf numFmtId="0" fontId="7" fillId="36" borderId="12" xfId="0" applyFont="1" applyFill="1" applyBorder="1" applyAlignment="1">
      <alignment horizontal="center" vertical="center" shrinkToFit="1"/>
    </xf>
    <xf numFmtId="0" fontId="7" fillId="36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18" fillId="36" borderId="45" xfId="0" applyFont="1" applyFill="1" applyBorder="1" applyAlignment="1">
      <alignment horizontal="center"/>
    </xf>
    <xf numFmtId="0" fontId="18" fillId="36" borderId="46" xfId="0" applyFont="1" applyFill="1" applyBorder="1" applyAlignment="1">
      <alignment horizontal="center"/>
    </xf>
    <xf numFmtId="0" fontId="18" fillId="36" borderId="47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 vertical="center" shrinkToFit="1"/>
    </xf>
    <xf numFmtId="0" fontId="5" fillId="36" borderId="47" xfId="0" applyFont="1" applyFill="1" applyBorder="1" applyAlignment="1">
      <alignment horizontal="center" vertical="center" shrinkToFit="1"/>
    </xf>
    <xf numFmtId="0" fontId="8" fillId="36" borderId="22" xfId="0" applyFont="1" applyFill="1" applyBorder="1" applyAlignment="1">
      <alignment horizontal="center"/>
    </xf>
    <xf numFmtId="0" fontId="8" fillId="36" borderId="46" xfId="0" applyFont="1" applyFill="1" applyBorder="1" applyAlignment="1">
      <alignment horizontal="center"/>
    </xf>
    <xf numFmtId="0" fontId="8" fillId="36" borderId="47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4" fillId="0" borderId="48" xfId="61" applyFont="1" applyFill="1" applyBorder="1" applyAlignment="1">
      <alignment horizontal="right" vertical="center" shrinkToFit="1"/>
      <protection/>
    </xf>
    <xf numFmtId="0" fontId="4" fillId="0" borderId="49" xfId="61" applyFont="1" applyFill="1" applyBorder="1" applyAlignment="1">
      <alignment horizontal="center" vertical="center" shrinkToFit="1"/>
      <protection/>
    </xf>
    <xf numFmtId="0" fontId="7" fillId="0" borderId="50" xfId="0" applyFont="1" applyFill="1" applyBorder="1" applyAlignment="1">
      <alignment vertical="center" wrapText="1"/>
    </xf>
    <xf numFmtId="0" fontId="5" fillId="36" borderId="5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/>
    </xf>
    <xf numFmtId="0" fontId="4" fillId="0" borderId="29" xfId="61" applyFont="1" applyFill="1" applyBorder="1" applyAlignment="1">
      <alignment horizontal="center" vertical="center" shrinkToFit="1"/>
      <protection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51" xfId="61" applyFont="1" applyFill="1" applyBorder="1" applyAlignment="1">
      <alignment horizontal="center" vertical="center" shrinkToFi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3" xfId="61" applyFont="1" applyFill="1" applyBorder="1" applyAlignment="1">
      <alignment horizontal="center" vertical="center" shrinkToFit="1"/>
      <protection/>
    </xf>
    <xf numFmtId="0" fontId="18" fillId="36" borderId="21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 vertical="center" shrinkToFit="1"/>
    </xf>
    <xf numFmtId="0" fontId="8" fillId="36" borderId="34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4" fillId="0" borderId="34" xfId="61" applyFont="1" applyFill="1" applyBorder="1" applyAlignment="1">
      <alignment horizontal="center" vertical="center" shrinkToFit="1"/>
      <protection/>
    </xf>
    <xf numFmtId="0" fontId="19" fillId="0" borderId="39" xfId="61" applyFont="1" applyFill="1" applyBorder="1" applyAlignment="1">
      <alignment horizontal="center" vertical="center" shrinkToFit="1"/>
      <protection/>
    </xf>
    <xf numFmtId="0" fontId="12" fillId="0" borderId="39" xfId="61" applyFont="1" applyFill="1" applyBorder="1" applyAlignment="1">
      <alignment horizontal="center" vertical="center" shrinkToFit="1"/>
      <protection/>
    </xf>
    <xf numFmtId="0" fontId="9" fillId="0" borderId="14" xfId="61" applyFont="1" applyFill="1" applyBorder="1" applyAlignment="1">
      <alignment horizontal="center" vertical="center" shrinkToFit="1"/>
      <protection/>
    </xf>
    <xf numFmtId="0" fontId="13" fillId="0" borderId="28" xfId="61" applyFont="1" applyFill="1" applyBorder="1" applyAlignment="1">
      <alignment horizontal="center" vertical="center" shrinkToFit="1"/>
      <protection/>
    </xf>
    <xf numFmtId="0" fontId="9" fillId="0" borderId="29" xfId="61" applyFont="1" applyFill="1" applyBorder="1" applyAlignment="1">
      <alignment horizontal="center" vertical="center" shrinkToFit="1"/>
      <protection/>
    </xf>
    <xf numFmtId="0" fontId="9" fillId="0" borderId="17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13" fillId="0" borderId="12" xfId="61" applyFont="1" applyFill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3" fillId="0" borderId="21" xfId="61" applyFont="1" applyFill="1" applyBorder="1" applyAlignment="1">
      <alignment horizontal="center" vertical="center" shrinkToFit="1"/>
      <protection/>
    </xf>
    <xf numFmtId="0" fontId="7" fillId="0" borderId="34" xfId="61" applyFont="1" applyFill="1" applyBorder="1" applyAlignment="1">
      <alignment horizontal="center" vertical="center" shrinkToFit="1"/>
      <protection/>
    </xf>
    <xf numFmtId="0" fontId="9" fillId="0" borderId="39" xfId="61" applyFont="1" applyFill="1" applyBorder="1" applyAlignment="1">
      <alignment horizontal="center" vertical="center" shrinkToFit="1"/>
      <protection/>
    </xf>
    <xf numFmtId="0" fontId="4" fillId="36" borderId="29" xfId="61" applyFont="1" applyFill="1" applyBorder="1" applyAlignment="1">
      <alignment horizontal="center" vertical="center" shrinkToFit="1"/>
      <protection/>
    </xf>
    <xf numFmtId="0" fontId="4" fillId="36" borderId="51" xfId="61" applyFont="1" applyFill="1" applyBorder="1" applyAlignment="1">
      <alignment horizontal="center" vertical="center" shrinkToFit="1"/>
      <protection/>
    </xf>
    <xf numFmtId="0" fontId="16" fillId="36" borderId="13" xfId="61" applyFont="1" applyFill="1" applyBorder="1" applyAlignment="1">
      <alignment horizontal="center" vertical="center" shrinkToFit="1"/>
      <protection/>
    </xf>
    <xf numFmtId="0" fontId="4" fillId="36" borderId="13" xfId="61" applyFont="1" applyFill="1" applyBorder="1" applyAlignment="1">
      <alignment horizontal="center" vertical="center" shrinkToFit="1"/>
      <protection/>
    </xf>
    <xf numFmtId="177" fontId="7" fillId="0" borderId="44" xfId="0" applyNumberFormat="1" applyFont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21" fillId="38" borderId="28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177" fontId="7" fillId="0" borderId="52" xfId="0" applyNumberFormat="1" applyFont="1" applyBorder="1" applyAlignment="1">
      <alignment horizontal="center"/>
    </xf>
    <xf numFmtId="0" fontId="4" fillId="36" borderId="51" xfId="61" applyFont="1" applyFill="1" applyBorder="1" applyAlignment="1">
      <alignment horizontal="left" vertical="center" wrapText="1" shrinkToFit="1"/>
      <protection/>
    </xf>
    <xf numFmtId="0" fontId="8" fillId="36" borderId="51" xfId="61" applyFont="1" applyFill="1" applyBorder="1" applyAlignment="1">
      <alignment horizontal="center" vertical="center" shrinkToFit="1"/>
      <protection/>
    </xf>
    <xf numFmtId="0" fontId="0" fillId="38" borderId="35" xfId="0" applyFill="1" applyBorder="1" applyAlignment="1">
      <alignment horizontal="center" vertical="center"/>
    </xf>
    <xf numFmtId="0" fontId="0" fillId="38" borderId="35" xfId="0" applyFont="1" applyFill="1" applyBorder="1" applyAlignment="1">
      <alignment horizontal="center" vertical="center"/>
    </xf>
    <xf numFmtId="0" fontId="4" fillId="36" borderId="44" xfId="61" applyFont="1" applyFill="1" applyBorder="1" applyAlignment="1">
      <alignment horizontal="left" vertical="center" wrapText="1" indent="1"/>
      <protection/>
    </xf>
    <xf numFmtId="0" fontId="7" fillId="38" borderId="21" xfId="0" applyFont="1" applyFill="1" applyBorder="1" applyAlignment="1">
      <alignment horizontal="center" vertical="center"/>
    </xf>
    <xf numFmtId="0" fontId="4" fillId="36" borderId="51" xfId="61" applyFont="1" applyFill="1" applyBorder="1" applyAlignment="1">
      <alignment horizontal="center" vertical="center" shrinkToFit="1"/>
      <protection/>
    </xf>
    <xf numFmtId="0" fontId="4" fillId="36" borderId="28" xfId="61" applyFont="1" applyFill="1" applyBorder="1" applyAlignment="1">
      <alignment horizontal="center" vertical="center" shrinkToFit="1"/>
      <protection/>
    </xf>
    <xf numFmtId="0" fontId="4" fillId="36" borderId="17" xfId="61" applyFont="1" applyFill="1" applyBorder="1" applyAlignment="1">
      <alignment horizontal="center" vertical="center" shrinkToFit="1"/>
      <protection/>
    </xf>
    <xf numFmtId="0" fontId="5" fillId="0" borderId="51" xfId="0" applyFont="1" applyFill="1" applyBorder="1" applyAlignment="1">
      <alignment horizontal="center" vertical="center"/>
    </xf>
    <xf numFmtId="0" fontId="4" fillId="0" borderId="28" xfId="61" applyFont="1" applyFill="1" applyBorder="1" applyAlignment="1">
      <alignment horizontal="center" vertical="center" shrinkToFit="1"/>
      <protection/>
    </xf>
    <xf numFmtId="0" fontId="4" fillId="0" borderId="44" xfId="61" applyFont="1" applyFill="1" applyBorder="1" applyAlignment="1">
      <alignment horizontal="center" vertical="center" shrinkToFit="1"/>
      <protection/>
    </xf>
    <xf numFmtId="0" fontId="4" fillId="36" borderId="53" xfId="61" applyFont="1" applyFill="1" applyBorder="1" applyAlignment="1">
      <alignment horizontal="left" vertical="center" wrapText="1" shrinkToFit="1"/>
      <protection/>
    </xf>
    <xf numFmtId="0" fontId="4" fillId="36" borderId="54" xfId="61" applyFont="1" applyFill="1" applyBorder="1" applyAlignment="1">
      <alignment horizontal="left" vertical="center" wrapText="1" shrinkToFit="1"/>
      <protection/>
    </xf>
    <xf numFmtId="0" fontId="4" fillId="36" borderId="55" xfId="61" applyFont="1" applyFill="1" applyBorder="1" applyAlignment="1">
      <alignment horizontal="left" vertical="center" wrapText="1" shrinkToFit="1"/>
      <protection/>
    </xf>
    <xf numFmtId="0" fontId="4" fillId="36" borderId="38" xfId="61" applyFont="1" applyFill="1" applyBorder="1" applyAlignment="1">
      <alignment horizontal="left" vertical="center" wrapText="1" shrinkToFit="1"/>
      <protection/>
    </xf>
    <xf numFmtId="0" fontId="4" fillId="36" borderId="0" xfId="61" applyFont="1" applyFill="1" applyBorder="1" applyAlignment="1">
      <alignment horizontal="left" vertical="center" wrapText="1" shrinkToFit="1"/>
      <protection/>
    </xf>
    <xf numFmtId="0" fontId="4" fillId="36" borderId="40" xfId="61" applyFont="1" applyFill="1" applyBorder="1" applyAlignment="1">
      <alignment horizontal="left" vertical="center" wrapText="1" shrinkToFit="1"/>
      <protection/>
    </xf>
    <xf numFmtId="0" fontId="4" fillId="36" borderId="56" xfId="61" applyFont="1" applyFill="1" applyBorder="1" applyAlignment="1">
      <alignment horizontal="left" vertical="center" wrapText="1" shrinkToFit="1"/>
      <protection/>
    </xf>
    <xf numFmtId="0" fontId="4" fillId="36" borderId="57" xfId="61" applyFont="1" applyFill="1" applyBorder="1" applyAlignment="1">
      <alignment horizontal="left" vertical="center" wrapText="1" shrinkToFit="1"/>
      <protection/>
    </xf>
    <xf numFmtId="0" fontId="4" fillId="36" borderId="41" xfId="61" applyFont="1" applyFill="1" applyBorder="1" applyAlignment="1">
      <alignment horizontal="left" vertical="center" wrapText="1" shrinkToFit="1"/>
      <protection/>
    </xf>
    <xf numFmtId="0" fontId="4" fillId="36" borderId="12" xfId="61" applyFont="1" applyFill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36" borderId="14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52" xfId="61" applyFont="1" applyFill="1" applyBorder="1" applyAlignment="1">
      <alignment horizontal="center" vertical="center" shrinkToFit="1"/>
      <protection/>
    </xf>
    <xf numFmtId="0" fontId="16" fillId="0" borderId="52" xfId="61" applyFont="1" applyFill="1" applyBorder="1" applyAlignment="1">
      <alignment horizontal="center" vertical="center" shrinkToFit="1"/>
      <protection/>
    </xf>
    <xf numFmtId="0" fontId="21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" fillId="36" borderId="21" xfId="61" applyFont="1" applyFill="1" applyBorder="1" applyAlignment="1">
      <alignment horizontal="center" vertical="center" shrinkToFi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36" borderId="34" xfId="61" applyFont="1" applyFill="1" applyBorder="1" applyAlignment="1">
      <alignment horizontal="center" vertical="center" shrinkToFit="1"/>
      <protection/>
    </xf>
    <xf numFmtId="0" fontId="4" fillId="36" borderId="39" xfId="61" applyFont="1" applyFill="1" applyBorder="1" applyAlignment="1">
      <alignment horizontal="center" vertical="center" shrinkToFit="1"/>
      <protection/>
    </xf>
    <xf numFmtId="0" fontId="2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36" borderId="51" xfId="61" applyFont="1" applyFill="1" applyBorder="1" applyAlignment="1">
      <alignment horizontal="center" vertical="center" shrinkToFit="1"/>
      <protection/>
    </xf>
    <xf numFmtId="0" fontId="4" fillId="36" borderId="51" xfId="61" applyFont="1" applyFill="1" applyBorder="1" applyAlignment="1">
      <alignment horizontal="left" vertical="center" wrapText="1" shrinkToFit="1"/>
      <protection/>
    </xf>
    <xf numFmtId="0" fontId="4" fillId="36" borderId="43" xfId="61" applyFont="1" applyFill="1" applyBorder="1" applyAlignment="1">
      <alignment horizontal="center" vertical="center" shrinkToFit="1"/>
      <protection/>
    </xf>
    <xf numFmtId="0" fontId="7" fillId="0" borderId="21" xfId="0" applyFont="1" applyFill="1" applyBorder="1" applyAlignment="1">
      <alignment horizontal="center" vertical="center"/>
    </xf>
    <xf numFmtId="0" fontId="4" fillId="36" borderId="44" xfId="61" applyFont="1" applyFill="1" applyBorder="1" applyAlignment="1">
      <alignment horizontal="left" vertical="top" wrapText="1" indent="1"/>
      <protection/>
    </xf>
    <xf numFmtId="0" fontId="4" fillId="36" borderId="35" xfId="61" applyFont="1" applyFill="1" applyBorder="1" applyAlignment="1">
      <alignment horizontal="center" vertical="center" shrinkToFit="1"/>
      <protection/>
    </xf>
    <xf numFmtId="0" fontId="4" fillId="36" borderId="44" xfId="61" applyFont="1" applyFill="1" applyBorder="1" applyAlignment="1">
      <alignment horizontal="center" vertical="center" shrinkToFit="1"/>
      <protection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51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16" fillId="36" borderId="35" xfId="61" applyFont="1" applyFill="1" applyBorder="1" applyAlignment="1">
      <alignment horizontal="center" vertical="center" shrinkToFit="1"/>
      <protection/>
    </xf>
    <xf numFmtId="0" fontId="17" fillId="0" borderId="51" xfId="0" applyFont="1" applyFill="1" applyBorder="1" applyAlignment="1">
      <alignment horizontal="center" vertical="center"/>
    </xf>
    <xf numFmtId="0" fontId="4" fillId="0" borderId="14" xfId="61" applyFont="1" applyFill="1" applyBorder="1" applyAlignment="1">
      <alignment horizontal="center" vertical="center" shrinkToFit="1"/>
      <protection/>
    </xf>
    <xf numFmtId="0" fontId="16" fillId="36" borderId="58" xfId="61" applyFont="1" applyFill="1" applyBorder="1" applyAlignment="1">
      <alignment horizontal="center" vertical="center" shrinkToFit="1"/>
      <protection/>
    </xf>
    <xf numFmtId="0" fontId="4" fillId="36" borderId="58" xfId="61" applyFont="1" applyFill="1" applyBorder="1" applyAlignment="1">
      <alignment horizontal="center" vertical="center" shrinkToFit="1"/>
      <protection/>
    </xf>
    <xf numFmtId="0" fontId="7" fillId="36" borderId="51" xfId="61" applyFont="1" applyFill="1" applyBorder="1" applyAlignment="1">
      <alignment horizontal="center" vertical="center" shrinkToFit="1"/>
      <protection/>
    </xf>
    <xf numFmtId="0" fontId="16" fillId="36" borderId="59" xfId="61" applyFont="1" applyFill="1" applyBorder="1" applyAlignment="1">
      <alignment horizontal="center" vertical="center" shrinkToFit="1"/>
      <protection/>
    </xf>
    <xf numFmtId="0" fontId="4" fillId="36" borderId="59" xfId="61" applyFont="1" applyFill="1" applyBorder="1" applyAlignment="1">
      <alignment horizontal="center" vertical="center" shrinkToFit="1"/>
      <protection/>
    </xf>
    <xf numFmtId="0" fontId="4" fillId="0" borderId="51" xfId="61" applyFont="1" applyFill="1" applyBorder="1" applyAlignment="1">
      <alignment horizontal="left" vertical="center" wrapText="1" shrinkToFit="1"/>
      <protection/>
    </xf>
    <xf numFmtId="0" fontId="16" fillId="36" borderId="38" xfId="61" applyFont="1" applyFill="1" applyBorder="1" applyAlignment="1">
      <alignment horizontal="center" vertical="center"/>
      <protection/>
    </xf>
    <xf numFmtId="0" fontId="4" fillId="36" borderId="38" xfId="61" applyFont="1" applyFill="1" applyBorder="1" applyAlignment="1">
      <alignment horizontal="center" vertical="center"/>
      <protection/>
    </xf>
    <xf numFmtId="0" fontId="0" fillId="36" borderId="35" xfId="0" applyFill="1" applyBorder="1" applyAlignment="1">
      <alignment/>
    </xf>
    <xf numFmtId="0" fontId="4" fillId="0" borderId="21" xfId="61" applyFont="1" applyFill="1" applyBorder="1" applyAlignment="1">
      <alignment horizontal="center" vertical="center" shrinkToFit="1"/>
      <protection/>
    </xf>
    <xf numFmtId="0" fontId="21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0" borderId="14" xfId="61" applyFont="1" applyFill="1" applyBorder="1" applyAlignment="1">
      <alignment horizontal="left" vertical="center" indent="1" shrinkToFit="1"/>
      <protection/>
    </xf>
    <xf numFmtId="0" fontId="21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9" fillId="0" borderId="17" xfId="61" applyFont="1" applyFill="1" applyBorder="1" applyAlignment="1">
      <alignment horizontal="left" vertical="center" indent="1" shrinkToFit="1"/>
      <protection/>
    </xf>
    <xf numFmtId="0" fontId="18" fillId="36" borderId="51" xfId="61" applyFont="1" applyFill="1" applyBorder="1" applyAlignment="1">
      <alignment horizontal="center" vertical="center" shrinkToFit="1"/>
      <protection/>
    </xf>
    <xf numFmtId="0" fontId="9" fillId="0" borderId="14" xfId="61" applyFont="1" applyFill="1" applyBorder="1" applyAlignment="1">
      <alignment horizontal="left" vertical="center" wrapText="1" indent="1" shrinkToFit="1"/>
      <protection/>
    </xf>
    <xf numFmtId="0" fontId="4" fillId="36" borderId="51" xfId="61" applyFont="1" applyFill="1" applyBorder="1" applyAlignment="1">
      <alignment horizontal="left" vertical="center" indent="1" shrinkToFit="1"/>
      <protection/>
    </xf>
    <xf numFmtId="0" fontId="9" fillId="0" borderId="14" xfId="61" applyFont="1" applyFill="1" applyBorder="1" applyAlignment="1">
      <alignment horizontal="left" vertical="center" indent="1" shrinkToFit="1"/>
      <protection/>
    </xf>
    <xf numFmtId="0" fontId="16" fillId="36" borderId="51" xfId="61" applyFont="1" applyFill="1" applyBorder="1" applyAlignment="1">
      <alignment horizontal="left" vertical="center" indent="1" shrinkToFit="1"/>
      <protection/>
    </xf>
    <xf numFmtId="0" fontId="6" fillId="0" borderId="51" xfId="61" applyFont="1" applyFill="1" applyBorder="1" applyAlignment="1">
      <alignment horizontal="center" vertical="center" shrinkToFit="1"/>
      <protection/>
    </xf>
    <xf numFmtId="0" fontId="7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right"/>
    </xf>
    <xf numFmtId="0" fontId="8" fillId="34" borderId="0" xfId="61" applyFont="1" applyFill="1" applyBorder="1" applyAlignment="1">
      <alignment horizontal="center" vertical="center" shrinkToFit="1"/>
      <protection/>
    </xf>
    <xf numFmtId="0" fontId="9" fillId="0" borderId="39" xfId="61" applyFont="1" applyFill="1" applyBorder="1" applyAlignment="1">
      <alignment horizontal="left" vertical="center" indent="1" shrinkToFit="1"/>
      <protection/>
    </xf>
    <xf numFmtId="0" fontId="16" fillId="0" borderId="55" xfId="61" applyFont="1" applyFill="1" applyBorder="1" applyAlignment="1">
      <alignment horizontal="center" vertical="center" shrinkToFit="1"/>
      <protection/>
    </xf>
    <xf numFmtId="0" fontId="4" fillId="0" borderId="55" xfId="61" applyFont="1" applyFill="1" applyBorder="1" applyAlignment="1">
      <alignment horizontal="center" vertical="center" shrinkToFit="1"/>
      <protection/>
    </xf>
    <xf numFmtId="0" fontId="4" fillId="0" borderId="50" xfId="61" applyFont="1" applyFill="1" applyBorder="1" applyAlignment="1">
      <alignment horizontal="center" vertical="center" shrinkToFit="1"/>
      <protection/>
    </xf>
    <xf numFmtId="0" fontId="7" fillId="0" borderId="43" xfId="0" applyFont="1" applyFill="1" applyBorder="1" applyAlignment="1">
      <alignment horizontal="center" vertical="center"/>
    </xf>
    <xf numFmtId="0" fontId="0" fillId="36" borderId="17" xfId="0" applyFill="1" applyBorder="1" applyAlignment="1">
      <alignment vertical="center" shrinkToFit="1"/>
    </xf>
    <xf numFmtId="0" fontId="0" fillId="36" borderId="12" xfId="0" applyFill="1" applyBorder="1" applyAlignment="1">
      <alignment horizontal="center" vertical="center" shrinkToFit="1"/>
    </xf>
    <xf numFmtId="0" fontId="0" fillId="36" borderId="60" xfId="0" applyFill="1" applyBorder="1" applyAlignment="1">
      <alignment horizontal="center" vertical="center" shrinkToFit="1"/>
    </xf>
    <xf numFmtId="0" fontId="0" fillId="36" borderId="0" xfId="0" applyFill="1" applyBorder="1" applyAlignment="1">
      <alignment horizontal="center" vertical="center" shrinkToFit="1"/>
    </xf>
    <xf numFmtId="0" fontId="7" fillId="36" borderId="44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 indent="1"/>
    </xf>
    <xf numFmtId="0" fontId="7" fillId="36" borderId="44" xfId="0" applyFont="1" applyFill="1" applyBorder="1" applyAlignment="1">
      <alignment horizontal="center" vertical="center" indent="1"/>
    </xf>
    <xf numFmtId="0" fontId="16" fillId="36" borderId="43" xfId="61" applyFont="1" applyFill="1" applyBorder="1" applyAlignment="1">
      <alignment horizontal="center" vertical="center" shrinkToFit="1"/>
      <protection/>
    </xf>
    <xf numFmtId="0" fontId="21" fillId="36" borderId="43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 indent="1"/>
    </xf>
    <xf numFmtId="0" fontId="21" fillId="36" borderId="51" xfId="0" applyFont="1" applyFill="1" applyBorder="1" applyAlignment="1">
      <alignment horizontal="center" vertical="center" indent="1"/>
    </xf>
    <xf numFmtId="0" fontId="7" fillId="36" borderId="51" xfId="0" applyFont="1" applyFill="1" applyBorder="1" applyAlignment="1">
      <alignment horizontal="center" vertical="center" indent="1"/>
    </xf>
    <xf numFmtId="0" fontId="16" fillId="36" borderId="28" xfId="61" applyFont="1" applyFill="1" applyBorder="1" applyAlignment="1">
      <alignment horizontal="center" vertical="center" shrinkToFit="1"/>
      <protection/>
    </xf>
    <xf numFmtId="0" fontId="7" fillId="36" borderId="51" xfId="0" applyFont="1" applyFill="1" applyBorder="1" applyAlignment="1">
      <alignment horizontal="left" vertical="center" indent="1"/>
    </xf>
    <xf numFmtId="0" fontId="7" fillId="36" borderId="35" xfId="0" applyFont="1" applyFill="1" applyBorder="1" applyAlignment="1">
      <alignment horizontal="left" vertical="center" indent="1"/>
    </xf>
    <xf numFmtId="0" fontId="7" fillId="36" borderId="10" xfId="0" applyFont="1" applyFill="1" applyBorder="1" applyAlignment="1">
      <alignment horizontal="left" vertical="center" inden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Excel Built-in Norm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16</xdr:col>
      <xdr:colOff>9525</xdr:colOff>
      <xdr:row>21</xdr:row>
      <xdr:rowOff>161925</xdr:rowOff>
    </xdr:to>
    <xdr:pic>
      <xdr:nvPicPr>
        <xdr:cNvPr id="1" name="그림 1" descr="로봇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61950"/>
          <a:ext cx="43529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zoomScale="86" zoomScaleNormal="86" zoomScalePageLayoutView="0" workbookViewId="0" topLeftCell="H1">
      <selection activeCell="N15" sqref="N15"/>
    </sheetView>
  </sheetViews>
  <sheetFormatPr defaultColWidth="10.421875" defaultRowHeight="12"/>
  <cols>
    <col min="1" max="16384" width="10.421875" style="1" customWidth="1"/>
  </cols>
  <sheetData>
    <row r="1" spans="1:26" ht="14.25">
      <c r="A1" s="1" t="s">
        <v>254</v>
      </c>
      <c r="C1" s="1" t="s">
        <v>0</v>
      </c>
      <c r="F1" s="1" t="s">
        <v>1</v>
      </c>
      <c r="H1" s="1" t="s">
        <v>2</v>
      </c>
      <c r="K1" s="1" t="s">
        <v>3</v>
      </c>
      <c r="M1" s="1" t="s">
        <v>4</v>
      </c>
      <c r="P1" s="1" t="s">
        <v>5</v>
      </c>
      <c r="R1" s="1" t="s">
        <v>6</v>
      </c>
      <c r="T1" s="1" t="s">
        <v>7</v>
      </c>
      <c r="V1" s="1" t="s">
        <v>8</v>
      </c>
      <c r="X1" s="1" t="s">
        <v>9</v>
      </c>
      <c r="Z1" s="1" t="s">
        <v>10</v>
      </c>
    </row>
    <row r="2" spans="1:32" ht="14.25">
      <c r="A2" s="2" t="s">
        <v>11</v>
      </c>
      <c r="C2" s="2" t="s">
        <v>11</v>
      </c>
      <c r="F2" s="2" t="s">
        <v>11</v>
      </c>
      <c r="H2" s="2" t="s">
        <v>11</v>
      </c>
      <c r="K2" s="2" t="s">
        <v>11</v>
      </c>
      <c r="M2" s="2" t="s">
        <v>11</v>
      </c>
      <c r="P2" s="1" t="s">
        <v>12</v>
      </c>
      <c r="R2" s="1">
        <v>-2</v>
      </c>
      <c r="T2" s="2" t="s">
        <v>11</v>
      </c>
      <c r="V2" s="2" t="s">
        <v>11</v>
      </c>
      <c r="X2" s="2" t="s">
        <v>11</v>
      </c>
      <c r="Z2" s="2" t="s">
        <v>11</v>
      </c>
      <c r="AB2" s="2" t="s">
        <v>11</v>
      </c>
      <c r="AD2" s="2">
        <v>0</v>
      </c>
      <c r="AF2" s="2" t="s">
        <v>11</v>
      </c>
    </row>
    <row r="3" spans="1:32" ht="14.25">
      <c r="A3" s="128" t="s">
        <v>255</v>
      </c>
      <c r="C3" s="128" t="s">
        <v>261</v>
      </c>
      <c r="F3" s="128" t="s">
        <v>267</v>
      </c>
      <c r="H3" s="1" t="s">
        <v>273</v>
      </c>
      <c r="K3" s="128" t="s">
        <v>277</v>
      </c>
      <c r="M3" s="1" t="s">
        <v>289</v>
      </c>
      <c r="P3" s="1" t="s">
        <v>13</v>
      </c>
      <c r="R3" s="1">
        <v>-1</v>
      </c>
      <c r="T3" s="1" t="s">
        <v>14</v>
      </c>
      <c r="V3" s="128" t="s">
        <v>293</v>
      </c>
      <c r="X3" s="1" t="s">
        <v>298</v>
      </c>
      <c r="Z3" s="128" t="s">
        <v>331</v>
      </c>
      <c r="AB3" s="128" t="s">
        <v>324</v>
      </c>
      <c r="AD3" s="1">
        <v>1</v>
      </c>
      <c r="AF3" s="128" t="s">
        <v>99</v>
      </c>
    </row>
    <row r="4" spans="1:32" ht="14.25">
      <c r="A4" s="128" t="s">
        <v>259</v>
      </c>
      <c r="C4" s="128" t="s">
        <v>262</v>
      </c>
      <c r="F4" s="128" t="s">
        <v>268</v>
      </c>
      <c r="H4" s="1" t="s">
        <v>274</v>
      </c>
      <c r="K4" s="128" t="s">
        <v>278</v>
      </c>
      <c r="M4" s="1" t="s">
        <v>290</v>
      </c>
      <c r="P4" s="1" t="s">
        <v>15</v>
      </c>
      <c r="R4" s="1">
        <v>0</v>
      </c>
      <c r="T4" s="1" t="s">
        <v>16</v>
      </c>
      <c r="V4" s="128" t="s">
        <v>294</v>
      </c>
      <c r="X4" s="1" t="s">
        <v>299</v>
      </c>
      <c r="Z4" s="128" t="s">
        <v>330</v>
      </c>
      <c r="AB4" s="128" t="s">
        <v>325</v>
      </c>
      <c r="AD4" s="1">
        <v>2</v>
      </c>
      <c r="AF4" s="128" t="s">
        <v>213</v>
      </c>
    </row>
    <row r="5" spans="1:32" ht="14.25">
      <c r="A5" s="128" t="s">
        <v>258</v>
      </c>
      <c r="C5" s="128" t="s">
        <v>263</v>
      </c>
      <c r="F5" s="128" t="s">
        <v>269</v>
      </c>
      <c r="H5" s="1" t="s">
        <v>275</v>
      </c>
      <c r="K5" s="128" t="s">
        <v>279</v>
      </c>
      <c r="M5" s="1" t="s">
        <v>291</v>
      </c>
      <c r="R5" s="1">
        <v>1</v>
      </c>
      <c r="T5" s="1" t="s">
        <v>17</v>
      </c>
      <c r="V5" s="128" t="s">
        <v>295</v>
      </c>
      <c r="X5" s="1" t="s">
        <v>300</v>
      </c>
      <c r="Z5" s="128" t="s">
        <v>332</v>
      </c>
      <c r="AB5" s="128" t="s">
        <v>326</v>
      </c>
      <c r="AD5" s="1">
        <v>3</v>
      </c>
      <c r="AF5" s="128" t="s">
        <v>102</v>
      </c>
    </row>
    <row r="6" spans="1:32" ht="14.25">
      <c r="A6" s="128" t="s">
        <v>260</v>
      </c>
      <c r="C6" s="128" t="s">
        <v>264</v>
      </c>
      <c r="F6" s="129" t="s">
        <v>270</v>
      </c>
      <c r="H6" s="128" t="s">
        <v>276</v>
      </c>
      <c r="K6" s="128" t="s">
        <v>280</v>
      </c>
      <c r="M6" s="128" t="s">
        <v>292</v>
      </c>
      <c r="R6" s="1">
        <v>2</v>
      </c>
      <c r="T6" s="1" t="s">
        <v>18</v>
      </c>
      <c r="V6" s="128" t="s">
        <v>296</v>
      </c>
      <c r="X6" s="1" t="s">
        <v>301</v>
      </c>
      <c r="Z6" s="128" t="s">
        <v>320</v>
      </c>
      <c r="AB6" s="128" t="s">
        <v>327</v>
      </c>
      <c r="AD6" s="1">
        <v>4</v>
      </c>
      <c r="AF6" s="128" t="s">
        <v>335</v>
      </c>
    </row>
    <row r="7" spans="1:32" ht="14.25">
      <c r="A7" s="128" t="s">
        <v>256</v>
      </c>
      <c r="C7" s="130" t="s">
        <v>265</v>
      </c>
      <c r="F7" s="128" t="s">
        <v>271</v>
      </c>
      <c r="K7" s="128" t="s">
        <v>336</v>
      </c>
      <c r="R7" s="1">
        <v>3</v>
      </c>
      <c r="T7" s="1" t="s">
        <v>19</v>
      </c>
      <c r="V7" s="128" t="s">
        <v>297</v>
      </c>
      <c r="X7" s="1" t="s">
        <v>302</v>
      </c>
      <c r="Z7" s="128" t="s">
        <v>339</v>
      </c>
      <c r="AD7" s="1">
        <v>5</v>
      </c>
      <c r="AF7" s="128" t="s">
        <v>208</v>
      </c>
    </row>
    <row r="8" spans="1:32" ht="14.25">
      <c r="A8" s="128" t="s">
        <v>257</v>
      </c>
      <c r="C8" s="128" t="s">
        <v>266</v>
      </c>
      <c r="F8" s="128" t="s">
        <v>272</v>
      </c>
      <c r="K8" s="128" t="s">
        <v>281</v>
      </c>
      <c r="T8" s="1" t="s">
        <v>20</v>
      </c>
      <c r="X8" s="1" t="s">
        <v>303</v>
      </c>
      <c r="Z8" s="128" t="s">
        <v>321</v>
      </c>
      <c r="AD8" s="1">
        <v>6</v>
      </c>
      <c r="AF8" s="128" t="s">
        <v>105</v>
      </c>
    </row>
    <row r="9" spans="11:32" ht="14.25">
      <c r="K9" s="128" t="s">
        <v>282</v>
      </c>
      <c r="X9" s="128" t="s">
        <v>304</v>
      </c>
      <c r="Z9" s="128" t="s">
        <v>322</v>
      </c>
      <c r="AD9" s="1">
        <v>7</v>
      </c>
      <c r="AF9" s="128" t="s">
        <v>328</v>
      </c>
    </row>
    <row r="10" spans="11:32" ht="14.25">
      <c r="K10" s="128" t="s">
        <v>283</v>
      </c>
      <c r="X10" s="128" t="s">
        <v>305</v>
      </c>
      <c r="Z10" s="128" t="s">
        <v>323</v>
      </c>
      <c r="AD10" s="1">
        <v>8</v>
      </c>
      <c r="AF10" s="128" t="s">
        <v>212</v>
      </c>
    </row>
    <row r="11" spans="11:32" ht="14.25">
      <c r="K11" s="130" t="s">
        <v>337</v>
      </c>
      <c r="X11" s="128" t="s">
        <v>306</v>
      </c>
      <c r="Z11" s="128" t="s">
        <v>333</v>
      </c>
      <c r="AD11" s="1">
        <v>9</v>
      </c>
      <c r="AF11" s="128" t="s">
        <v>216</v>
      </c>
    </row>
    <row r="12" spans="11:32" ht="14.25">
      <c r="K12" s="128" t="s">
        <v>284</v>
      </c>
      <c r="X12" s="1" t="s">
        <v>307</v>
      </c>
      <c r="Z12" s="128" t="s">
        <v>334</v>
      </c>
      <c r="AD12" s="1">
        <v>10</v>
      </c>
      <c r="AF12" s="128" t="s">
        <v>218</v>
      </c>
    </row>
    <row r="13" spans="11:32" ht="14.25">
      <c r="K13" s="128" t="s">
        <v>285</v>
      </c>
      <c r="X13" s="1" t="s">
        <v>308</v>
      </c>
      <c r="AF13" s="128" t="s">
        <v>110</v>
      </c>
    </row>
    <row r="14" spans="11:32" ht="14.25">
      <c r="K14" s="128" t="s">
        <v>286</v>
      </c>
      <c r="X14" s="1" t="s">
        <v>309</v>
      </c>
      <c r="AF14" s="128" t="s">
        <v>220</v>
      </c>
    </row>
    <row r="15" spans="11:24" ht="14.25">
      <c r="K15" s="128" t="s">
        <v>287</v>
      </c>
      <c r="X15" s="1" t="s">
        <v>310</v>
      </c>
    </row>
    <row r="16" spans="11:24" ht="14.25">
      <c r="K16" s="130" t="s">
        <v>338</v>
      </c>
      <c r="X16" s="128" t="s">
        <v>311</v>
      </c>
    </row>
    <row r="17" spans="11:24" ht="14.25">
      <c r="K17" s="1" t="s">
        <v>329</v>
      </c>
      <c r="X17" s="128" t="s">
        <v>312</v>
      </c>
    </row>
    <row r="18" spans="11:24" ht="14.25">
      <c r="K18" s="128" t="s">
        <v>288</v>
      </c>
      <c r="X18" s="128" t="s">
        <v>313</v>
      </c>
    </row>
    <row r="19" spans="11:24" ht="14.25">
      <c r="K19" s="128"/>
      <c r="X19" s="128" t="s">
        <v>314</v>
      </c>
    </row>
    <row r="20" ht="14.25">
      <c r="X20" s="128" t="s">
        <v>315</v>
      </c>
    </row>
    <row r="21" ht="14.25">
      <c r="X21" s="128" t="s">
        <v>316</v>
      </c>
    </row>
    <row r="22" spans="11:24" ht="14.25">
      <c r="K22" s="128"/>
      <c r="X22" s="128" t="s">
        <v>319</v>
      </c>
    </row>
    <row r="23" spans="11:24" ht="14.25">
      <c r="K23"/>
      <c r="X23" s="128" t="s">
        <v>317</v>
      </c>
    </row>
    <row r="24" spans="11:24" ht="14.25">
      <c r="K24" s="128"/>
      <c r="X24" s="128" t="s">
        <v>318</v>
      </c>
    </row>
    <row r="26" ht="14.25">
      <c r="X26"/>
    </row>
    <row r="27" ht="14.25">
      <c r="K27" s="128"/>
    </row>
    <row r="28" ht="14.25">
      <c r="K28" s="128"/>
    </row>
    <row r="30" ht="14.25">
      <c r="K30" s="128"/>
    </row>
    <row r="31" ht="14.25">
      <c r="K31" s="128"/>
    </row>
    <row r="32" ht="14.25">
      <c r="K32" s="1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="86" zoomScaleNormal="86" zoomScalePageLayoutView="0" workbookViewId="0" topLeftCell="A1">
      <selection activeCell="D10" sqref="D10:I10"/>
    </sheetView>
  </sheetViews>
  <sheetFormatPr defaultColWidth="10.8515625" defaultRowHeight="12"/>
  <cols>
    <col min="1" max="16384" width="10.8515625" style="3" customWidth="1"/>
  </cols>
  <sheetData>
    <row r="1" spans="1:44" ht="14.25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4.25">
      <c r="A2" s="4"/>
      <c r="B2" s="177" t="s">
        <v>53</v>
      </c>
      <c r="C2" s="177"/>
      <c r="D2" s="260" t="s">
        <v>353</v>
      </c>
      <c r="E2" s="258"/>
      <c r="F2" s="258"/>
      <c r="G2" s="258"/>
      <c r="H2" s="258"/>
      <c r="I2" s="258"/>
      <c r="J2" s="4"/>
      <c r="K2" s="238" t="s">
        <v>54</v>
      </c>
      <c r="L2" s="196"/>
      <c r="M2" s="196"/>
      <c r="N2" s="196"/>
      <c r="O2" s="196"/>
      <c r="P2" s="196"/>
      <c r="Q2" s="5"/>
      <c r="R2" s="6"/>
      <c r="S2" s="261" t="s">
        <v>114</v>
      </c>
      <c r="T2" s="261"/>
      <c r="U2" s="261"/>
      <c r="V2" s="261"/>
      <c r="W2" s="261"/>
      <c r="X2" s="261"/>
      <c r="Y2" s="261"/>
      <c r="Z2" s="261"/>
      <c r="AA2" s="6"/>
      <c r="AB2" s="8"/>
      <c r="AC2" s="262" t="s">
        <v>201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7"/>
    </row>
    <row r="3" spans="1:44" ht="14.25">
      <c r="A3" s="4"/>
      <c r="B3" s="177"/>
      <c r="C3" s="177"/>
      <c r="D3" s="258"/>
      <c r="E3" s="258"/>
      <c r="F3" s="258"/>
      <c r="G3" s="258"/>
      <c r="H3" s="258"/>
      <c r="I3" s="258"/>
      <c r="J3" s="9"/>
      <c r="K3" s="263"/>
      <c r="L3" s="263"/>
      <c r="M3" s="263"/>
      <c r="N3" s="263"/>
      <c r="O3" s="263"/>
      <c r="P3" s="263"/>
      <c r="Q3" s="5"/>
      <c r="R3" s="10"/>
      <c r="S3" s="10"/>
      <c r="T3" s="10"/>
      <c r="U3" s="10"/>
      <c r="V3" s="10"/>
      <c r="W3" s="10"/>
      <c r="X3" s="10"/>
      <c r="Y3" s="10"/>
      <c r="Z3" s="10"/>
      <c r="AA3" s="10"/>
      <c r="AB3" s="7"/>
      <c r="AC3" s="8"/>
      <c r="AD3" s="8"/>
      <c r="AE3" s="8"/>
      <c r="AF3" s="8"/>
      <c r="AG3" s="8"/>
      <c r="AH3" s="8"/>
      <c r="AI3" s="8"/>
      <c r="AJ3" s="8"/>
      <c r="AK3" s="7"/>
      <c r="AL3" s="7"/>
      <c r="AM3" s="7"/>
      <c r="AN3" s="7"/>
      <c r="AO3" s="7"/>
      <c r="AP3" s="7"/>
      <c r="AQ3" s="7"/>
      <c r="AR3" s="7"/>
    </row>
    <row r="4" spans="1:44" ht="14.25">
      <c r="A4" s="4"/>
      <c r="B4" s="5"/>
      <c r="C4" s="5"/>
      <c r="D4" s="5"/>
      <c r="E4" s="5"/>
      <c r="F4" s="5"/>
      <c r="G4" s="5"/>
      <c r="H4" s="5"/>
      <c r="I4" s="5"/>
      <c r="J4" s="9"/>
      <c r="K4" s="263"/>
      <c r="L4" s="263"/>
      <c r="M4" s="263"/>
      <c r="N4" s="263"/>
      <c r="O4" s="263"/>
      <c r="P4" s="263"/>
      <c r="Q4" s="5"/>
      <c r="R4" s="6"/>
      <c r="S4" s="264" t="s">
        <v>115</v>
      </c>
      <c r="T4" s="264"/>
      <c r="U4" s="10"/>
      <c r="V4" s="110" t="s">
        <v>116</v>
      </c>
      <c r="W4" s="11" t="s">
        <v>345</v>
      </c>
      <c r="X4" s="110" t="s">
        <v>117</v>
      </c>
      <c r="Y4" s="242" t="s">
        <v>341</v>
      </c>
      <c r="Z4" s="242"/>
      <c r="AA4" s="10"/>
      <c r="AB4" s="7"/>
      <c r="AC4" s="235" t="s">
        <v>202</v>
      </c>
      <c r="AD4" s="153"/>
      <c r="AE4" s="266" t="s">
        <v>203</v>
      </c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7"/>
    </row>
    <row r="5" spans="1:44" ht="14.25">
      <c r="A5" s="4"/>
      <c r="B5" s="235" t="s">
        <v>55</v>
      </c>
      <c r="C5" s="153"/>
      <c r="D5" s="235" t="s">
        <v>342</v>
      </c>
      <c r="E5" s="153"/>
      <c r="F5" s="235" t="s">
        <v>58</v>
      </c>
      <c r="G5" s="153"/>
      <c r="H5" s="235" t="s">
        <v>342</v>
      </c>
      <c r="I5" s="153"/>
      <c r="J5" s="9"/>
      <c r="K5" s="263"/>
      <c r="L5" s="263"/>
      <c r="M5" s="263"/>
      <c r="N5" s="263"/>
      <c r="O5" s="263"/>
      <c r="P5" s="263"/>
      <c r="Q5" s="5"/>
      <c r="R5" s="6"/>
      <c r="S5" s="268" t="s">
        <v>118</v>
      </c>
      <c r="T5" s="268"/>
      <c r="U5" s="268"/>
      <c r="V5" s="268"/>
      <c r="W5" s="268"/>
      <c r="X5" s="268"/>
      <c r="Y5" s="268"/>
      <c r="Z5" s="12" t="s">
        <v>120</v>
      </c>
      <c r="AA5" s="10"/>
      <c r="AB5" s="7"/>
      <c r="AC5" s="269" t="s">
        <v>100</v>
      </c>
      <c r="AD5" s="269"/>
      <c r="AE5" s="265" t="s">
        <v>204</v>
      </c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7"/>
    </row>
    <row r="6" spans="1:44" ht="14.25">
      <c r="A6" s="4"/>
      <c r="B6" s="235" t="s">
        <v>57</v>
      </c>
      <c r="C6" s="153"/>
      <c r="D6" s="153" t="s">
        <v>17</v>
      </c>
      <c r="E6" s="153"/>
      <c r="F6" s="235" t="s">
        <v>56</v>
      </c>
      <c r="G6" s="153"/>
      <c r="H6" s="153" t="s">
        <v>355</v>
      </c>
      <c r="I6" s="153"/>
      <c r="J6" s="9"/>
      <c r="K6" s="263"/>
      <c r="L6" s="263"/>
      <c r="M6" s="263"/>
      <c r="N6" s="263"/>
      <c r="O6" s="263"/>
      <c r="P6" s="263"/>
      <c r="Q6" s="5"/>
      <c r="R6" s="6"/>
      <c r="S6" s="13"/>
      <c r="T6" s="14" t="s">
        <v>121</v>
      </c>
      <c r="U6" s="14" t="s">
        <v>122</v>
      </c>
      <c r="V6" s="14" t="s">
        <v>123</v>
      </c>
      <c r="W6" s="14" t="s">
        <v>124</v>
      </c>
      <c r="X6" s="14" t="s">
        <v>125</v>
      </c>
      <c r="Y6" s="15" t="s">
        <v>126</v>
      </c>
      <c r="Z6" s="16" t="s">
        <v>21</v>
      </c>
      <c r="AA6" s="10"/>
      <c r="AB6" s="7"/>
      <c r="AC6" s="250" t="s">
        <v>102</v>
      </c>
      <c r="AD6" s="251"/>
      <c r="AE6" s="252" t="s">
        <v>205</v>
      </c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7"/>
    </row>
    <row r="7" spans="1:44" ht="14.25">
      <c r="A7" s="4"/>
      <c r="B7" s="5"/>
      <c r="C7" s="5"/>
      <c r="D7" s="5"/>
      <c r="E7" s="5"/>
      <c r="F7" s="5"/>
      <c r="G7" s="5"/>
      <c r="H7" s="5"/>
      <c r="I7" s="5"/>
      <c r="J7" s="9"/>
      <c r="K7" s="263"/>
      <c r="L7" s="263"/>
      <c r="M7" s="263"/>
      <c r="N7" s="263"/>
      <c r="O7" s="263"/>
      <c r="P7" s="263"/>
      <c r="Q7" s="5"/>
      <c r="R7" s="6"/>
      <c r="S7" s="111" t="s">
        <v>72</v>
      </c>
      <c r="T7" s="14">
        <v>4</v>
      </c>
      <c r="U7" s="17">
        <v>10</v>
      </c>
      <c r="V7" s="17">
        <f>IF(W4="트렌서",2,0)</f>
        <v>0</v>
      </c>
      <c r="W7" s="17"/>
      <c r="X7" s="14">
        <f>IF(Y4="사이보그",1,0)</f>
        <v>0</v>
      </c>
      <c r="Y7" s="15">
        <f aca="true" t="shared" si="0" ref="Y7:Y14">SUM(T7:X7)</f>
        <v>14</v>
      </c>
      <c r="Z7" s="18">
        <f aca="true" t="shared" si="1" ref="Z7:Z14">Y7+Z18</f>
        <v>20</v>
      </c>
      <c r="AA7" s="10"/>
      <c r="AB7" s="7"/>
      <c r="AC7" s="250" t="s">
        <v>110</v>
      </c>
      <c r="AD7" s="251"/>
      <c r="AE7" s="252" t="s">
        <v>206</v>
      </c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7"/>
    </row>
    <row r="8" spans="1:44" ht="14.25">
      <c r="A8" s="4"/>
      <c r="B8" s="224" t="s">
        <v>59</v>
      </c>
      <c r="C8" s="177"/>
      <c r="D8" s="258"/>
      <c r="E8" s="258"/>
      <c r="F8" s="258"/>
      <c r="G8" s="258"/>
      <c r="H8" s="258"/>
      <c r="I8" s="258"/>
      <c r="J8" s="9"/>
      <c r="K8" s="263"/>
      <c r="L8" s="263"/>
      <c r="M8" s="263"/>
      <c r="N8" s="263"/>
      <c r="O8" s="263"/>
      <c r="P8" s="263"/>
      <c r="Q8" s="5"/>
      <c r="R8" s="6"/>
      <c r="S8" s="111" t="s">
        <v>73</v>
      </c>
      <c r="T8" s="14">
        <v>4</v>
      </c>
      <c r="U8" s="17">
        <v>10</v>
      </c>
      <c r="V8" s="17">
        <f>IF(W4="사이킥커",1,0)</f>
        <v>0</v>
      </c>
      <c r="W8" s="17">
        <v>5</v>
      </c>
      <c r="X8" s="14">
        <f>IF(Y4="로봇",1,0)</f>
        <v>1</v>
      </c>
      <c r="Y8" s="15">
        <f t="shared" si="0"/>
        <v>20</v>
      </c>
      <c r="Z8" s="18">
        <f t="shared" si="1"/>
        <v>20</v>
      </c>
      <c r="AA8" s="10"/>
      <c r="AB8" s="7"/>
      <c r="AC8" s="250" t="s">
        <v>103</v>
      </c>
      <c r="AD8" s="251"/>
      <c r="AE8" s="259" t="s">
        <v>207</v>
      </c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7"/>
    </row>
    <row r="9" spans="1:44" ht="14.25">
      <c r="A9" s="4"/>
      <c r="B9" s="177"/>
      <c r="C9" s="177"/>
      <c r="D9" s="258"/>
      <c r="E9" s="258"/>
      <c r="F9" s="258"/>
      <c r="G9" s="258"/>
      <c r="H9" s="258"/>
      <c r="I9" s="258"/>
      <c r="J9" s="9"/>
      <c r="K9" s="263"/>
      <c r="L9" s="263"/>
      <c r="M9" s="263"/>
      <c r="N9" s="263"/>
      <c r="O9" s="263"/>
      <c r="P9" s="263"/>
      <c r="Q9" s="5"/>
      <c r="R9" s="6"/>
      <c r="S9" s="111" t="s">
        <v>74</v>
      </c>
      <c r="T9" s="14">
        <v>4</v>
      </c>
      <c r="U9" s="17">
        <v>-3</v>
      </c>
      <c r="V9" s="17">
        <f>IF(W4="에스퍼",1,0)+IF(W4="언노운",1,0)</f>
        <v>0</v>
      </c>
      <c r="W9" s="17"/>
      <c r="X9" s="14">
        <f>IF(Y4="코디네이터",1,0)</f>
        <v>0</v>
      </c>
      <c r="Y9" s="15">
        <f t="shared" si="0"/>
        <v>1</v>
      </c>
      <c r="Z9" s="18">
        <f t="shared" si="1"/>
        <v>1</v>
      </c>
      <c r="AA9" s="10"/>
      <c r="AB9" s="7"/>
      <c r="AC9" s="250" t="s">
        <v>208</v>
      </c>
      <c r="AD9" s="251"/>
      <c r="AE9" s="252" t="s">
        <v>209</v>
      </c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7"/>
    </row>
    <row r="10" spans="1:44" ht="15" customHeight="1">
      <c r="A10" s="4"/>
      <c r="B10" s="153" t="s">
        <v>60</v>
      </c>
      <c r="C10" s="153"/>
      <c r="D10" s="153" t="s">
        <v>344</v>
      </c>
      <c r="E10" s="153"/>
      <c r="F10" s="153"/>
      <c r="G10" s="153"/>
      <c r="H10" s="153"/>
      <c r="I10" s="153"/>
      <c r="J10" s="9"/>
      <c r="K10" s="263"/>
      <c r="L10" s="263"/>
      <c r="M10" s="263"/>
      <c r="N10" s="263"/>
      <c r="O10" s="263"/>
      <c r="P10" s="263"/>
      <c r="Q10" s="5"/>
      <c r="R10" s="6"/>
      <c r="S10" s="111" t="s">
        <v>75</v>
      </c>
      <c r="T10" s="14">
        <v>4</v>
      </c>
      <c r="U10" s="17">
        <v>-3</v>
      </c>
      <c r="V10" s="17">
        <f>IF(W4="에스퍼",2,0)+IF(W4="크리에이터",1,0)</f>
        <v>0</v>
      </c>
      <c r="W10" s="17"/>
      <c r="X10" s="14">
        <f>IF(Y4="내츄럴",1,0)</f>
        <v>0</v>
      </c>
      <c r="Y10" s="15">
        <f t="shared" si="0"/>
        <v>1</v>
      </c>
      <c r="Z10" s="18">
        <f t="shared" si="1"/>
        <v>1</v>
      </c>
      <c r="AA10" s="10"/>
      <c r="AB10" s="7"/>
      <c r="AC10" s="250" t="s">
        <v>105</v>
      </c>
      <c r="AD10" s="251"/>
      <c r="AE10" s="257" t="s">
        <v>210</v>
      </c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7"/>
    </row>
    <row r="11" spans="1:44" ht="14.25">
      <c r="A11" s="4"/>
      <c r="B11" s="235" t="s">
        <v>61</v>
      </c>
      <c r="C11" s="153"/>
      <c r="D11" s="153" t="s">
        <v>343</v>
      </c>
      <c r="E11" s="153"/>
      <c r="F11" s="153"/>
      <c r="G11" s="153"/>
      <c r="H11" s="153"/>
      <c r="I11" s="153"/>
      <c r="J11" s="9"/>
      <c r="K11" s="263"/>
      <c r="L11" s="263"/>
      <c r="M11" s="263"/>
      <c r="N11" s="263"/>
      <c r="O11" s="263"/>
      <c r="P11" s="263"/>
      <c r="Q11" s="5"/>
      <c r="R11" s="6"/>
      <c r="S11" s="111" t="s">
        <v>127</v>
      </c>
      <c r="T11" s="14">
        <v>4</v>
      </c>
      <c r="U11" s="17">
        <v>2</v>
      </c>
      <c r="V11" s="17">
        <f>IF(W4="크리에이터",2,0)</f>
        <v>0</v>
      </c>
      <c r="W11" s="17"/>
      <c r="X11" s="14">
        <f>IF(Y4="하이브리드",1,0)</f>
        <v>0</v>
      </c>
      <c r="Y11" s="15">
        <f t="shared" si="0"/>
        <v>6</v>
      </c>
      <c r="Z11" s="18">
        <f t="shared" si="1"/>
        <v>6</v>
      </c>
      <c r="AA11" s="10"/>
      <c r="AB11" s="7"/>
      <c r="AC11" s="251"/>
      <c r="AD11" s="251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7"/>
    </row>
    <row r="12" spans="1:44" ht="14.25">
      <c r="A12" s="4"/>
      <c r="B12" s="5"/>
      <c r="C12" s="5"/>
      <c r="D12" s="5"/>
      <c r="E12" s="5"/>
      <c r="F12" s="5"/>
      <c r="G12" s="5"/>
      <c r="H12" s="5"/>
      <c r="I12" s="5"/>
      <c r="J12" s="9"/>
      <c r="K12" s="263"/>
      <c r="L12" s="263"/>
      <c r="M12" s="263"/>
      <c r="N12" s="263"/>
      <c r="O12" s="263"/>
      <c r="P12" s="263"/>
      <c r="Q12" s="5"/>
      <c r="R12" s="6"/>
      <c r="S12" s="111" t="s">
        <v>77</v>
      </c>
      <c r="T12" s="14">
        <v>4</v>
      </c>
      <c r="U12" s="17">
        <v>-3</v>
      </c>
      <c r="V12" s="17">
        <f>IF(W4="사이킥커",2,0)+IF(W4="트렌서",1,0)</f>
        <v>0</v>
      </c>
      <c r="W12" s="17"/>
      <c r="X12" s="14">
        <f>IF(Y4="안드로이드",1,0)</f>
        <v>0</v>
      </c>
      <c r="Y12" s="15">
        <f t="shared" si="0"/>
        <v>1</v>
      </c>
      <c r="Z12" s="18">
        <f t="shared" si="1"/>
        <v>1</v>
      </c>
      <c r="AA12" s="10"/>
      <c r="AB12" s="7"/>
      <c r="AC12" s="250" t="s">
        <v>106</v>
      </c>
      <c r="AD12" s="251"/>
      <c r="AE12" s="252" t="s">
        <v>211</v>
      </c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7"/>
    </row>
    <row r="13" spans="1:44" ht="14.25">
      <c r="A13" s="4"/>
      <c r="B13" s="177" t="s">
        <v>62</v>
      </c>
      <c r="C13" s="177"/>
      <c r="D13" s="177" t="str">
        <f>W4</f>
        <v>노멀</v>
      </c>
      <c r="E13" s="177"/>
      <c r="F13" s="177" t="s">
        <v>63</v>
      </c>
      <c r="G13" s="177"/>
      <c r="H13" s="242" t="str">
        <f>Y4</f>
        <v>로봇</v>
      </c>
      <c r="I13" s="242"/>
      <c r="J13" s="9"/>
      <c r="K13" s="263"/>
      <c r="L13" s="263"/>
      <c r="M13" s="263"/>
      <c r="N13" s="263"/>
      <c r="O13" s="263"/>
      <c r="P13" s="263"/>
      <c r="Q13" s="5"/>
      <c r="R13" s="6"/>
      <c r="S13" s="111" t="s">
        <v>128</v>
      </c>
      <c r="T13" s="14">
        <v>4</v>
      </c>
      <c r="U13" s="17">
        <v>-3</v>
      </c>
      <c r="V13" s="17">
        <f>IF(W4="언노운",2,0)</f>
        <v>0</v>
      </c>
      <c r="W13" s="17"/>
      <c r="X13" s="14">
        <v>0</v>
      </c>
      <c r="Y13" s="15">
        <f t="shared" si="0"/>
        <v>1</v>
      </c>
      <c r="Z13" s="18">
        <f t="shared" si="1"/>
        <v>1</v>
      </c>
      <c r="AA13" s="10"/>
      <c r="AB13" s="7"/>
      <c r="AC13" s="250" t="s">
        <v>212</v>
      </c>
      <c r="AD13" s="251"/>
      <c r="AE13" s="252" t="s">
        <v>215</v>
      </c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7"/>
    </row>
    <row r="14" spans="1:44" ht="14.25">
      <c r="A14" s="4"/>
      <c r="B14" s="5"/>
      <c r="C14" s="5"/>
      <c r="D14" s="5"/>
      <c r="E14" s="5"/>
      <c r="F14" s="5"/>
      <c r="G14" s="5"/>
      <c r="H14" s="5"/>
      <c r="I14" s="5"/>
      <c r="J14" s="9"/>
      <c r="K14" s="263"/>
      <c r="L14" s="263"/>
      <c r="M14" s="263"/>
      <c r="N14" s="263"/>
      <c r="O14" s="263"/>
      <c r="P14" s="263"/>
      <c r="Q14" s="5"/>
      <c r="R14" s="6"/>
      <c r="S14" s="112" t="s">
        <v>129</v>
      </c>
      <c r="T14" s="19">
        <f>SUM(T7:T13)</f>
        <v>28</v>
      </c>
      <c r="U14" s="19">
        <f>SUM(U7:U13)</f>
        <v>10</v>
      </c>
      <c r="V14" s="19">
        <f>SUM(V7:V13)</f>
        <v>0</v>
      </c>
      <c r="W14" s="19">
        <f>SUM(W7:W13)</f>
        <v>5</v>
      </c>
      <c r="X14" s="19">
        <f>SUM(X7:X13)</f>
        <v>1</v>
      </c>
      <c r="Y14" s="20">
        <f t="shared" si="0"/>
        <v>44</v>
      </c>
      <c r="Z14" s="21">
        <f t="shared" si="1"/>
        <v>50</v>
      </c>
      <c r="AA14" s="10"/>
      <c r="AB14" s="7"/>
      <c r="AC14" s="250" t="s">
        <v>213</v>
      </c>
      <c r="AD14" s="251"/>
      <c r="AE14" s="252" t="s">
        <v>214</v>
      </c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7"/>
    </row>
    <row r="15" spans="1:44" ht="14.25">
      <c r="A15" s="4"/>
      <c r="B15" s="256" t="s">
        <v>64</v>
      </c>
      <c r="C15" s="188"/>
      <c r="D15" s="188"/>
      <c r="E15" s="188"/>
      <c r="F15" s="5"/>
      <c r="G15" s="256" t="s">
        <v>119</v>
      </c>
      <c r="H15" s="188"/>
      <c r="I15" s="188"/>
      <c r="J15" s="9"/>
      <c r="K15" s="263"/>
      <c r="L15" s="263"/>
      <c r="M15" s="263"/>
      <c r="N15" s="263"/>
      <c r="O15" s="263"/>
      <c r="P15" s="263"/>
      <c r="Q15" s="5"/>
      <c r="R15" s="6"/>
      <c r="S15" s="22"/>
      <c r="T15" s="22">
        <f>28-T14</f>
        <v>0</v>
      </c>
      <c r="U15" s="22">
        <f>10-U14</f>
        <v>0</v>
      </c>
      <c r="V15" s="22">
        <f>3-V14</f>
        <v>3</v>
      </c>
      <c r="W15" s="22">
        <f>5-W14</f>
        <v>0</v>
      </c>
      <c r="X15" s="22">
        <f>1-X14</f>
        <v>0</v>
      </c>
      <c r="Y15" s="22"/>
      <c r="Z15" s="22"/>
      <c r="AA15" s="10"/>
      <c r="AB15" s="7"/>
      <c r="AC15" s="250" t="s">
        <v>216</v>
      </c>
      <c r="AD15" s="251"/>
      <c r="AE15" s="252" t="s">
        <v>217</v>
      </c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7"/>
    </row>
    <row r="16" spans="1:44" ht="14.25">
      <c r="A16" s="4"/>
      <c r="B16" s="248"/>
      <c r="C16" s="248"/>
      <c r="D16" s="23"/>
      <c r="E16" s="107" t="s">
        <v>66</v>
      </c>
      <c r="F16" s="5"/>
      <c r="G16" s="243" t="s">
        <v>72</v>
      </c>
      <c r="H16" s="244"/>
      <c r="I16" s="24">
        <f aca="true" t="shared" si="2" ref="I16:I22">Z7</f>
        <v>20</v>
      </c>
      <c r="J16" s="9"/>
      <c r="K16" s="263"/>
      <c r="L16" s="263"/>
      <c r="M16" s="263"/>
      <c r="N16" s="263"/>
      <c r="O16" s="263"/>
      <c r="P16" s="263"/>
      <c r="Q16" s="5"/>
      <c r="R16" s="6"/>
      <c r="S16" s="249" t="s">
        <v>130</v>
      </c>
      <c r="T16" s="249"/>
      <c r="U16" s="249"/>
      <c r="V16" s="249"/>
      <c r="W16" s="249"/>
      <c r="X16" s="249"/>
      <c r="Y16" s="26" t="s">
        <v>131</v>
      </c>
      <c r="Z16" s="12">
        <f>5+IF(W4="노멀",1,0)</f>
        <v>6</v>
      </c>
      <c r="AA16" s="10"/>
      <c r="AB16" s="7"/>
      <c r="AC16" s="250" t="s">
        <v>218</v>
      </c>
      <c r="AD16" s="251"/>
      <c r="AE16" s="252" t="s">
        <v>219</v>
      </c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7"/>
    </row>
    <row r="17" spans="1:44" ht="14.25">
      <c r="A17" s="4"/>
      <c r="B17" s="244" t="s">
        <v>23</v>
      </c>
      <c r="C17" s="244"/>
      <c r="D17" s="27">
        <f>ABS(Z29)</f>
        <v>70</v>
      </c>
      <c r="E17" s="28"/>
      <c r="F17" s="5"/>
      <c r="G17" s="243" t="s">
        <v>73</v>
      </c>
      <c r="H17" s="244"/>
      <c r="I17" s="24">
        <f t="shared" si="2"/>
        <v>20</v>
      </c>
      <c r="J17" s="9"/>
      <c r="K17" s="263"/>
      <c r="L17" s="263"/>
      <c r="M17" s="263"/>
      <c r="N17" s="263"/>
      <c r="O17" s="263"/>
      <c r="P17" s="263"/>
      <c r="Q17" s="5"/>
      <c r="R17" s="6"/>
      <c r="S17" s="113" t="s">
        <v>132</v>
      </c>
      <c r="T17" s="120" t="s">
        <v>350</v>
      </c>
      <c r="U17" s="14" t="s">
        <v>351</v>
      </c>
      <c r="V17" s="14" t="s">
        <v>347</v>
      </c>
      <c r="W17" s="14" t="s">
        <v>349</v>
      </c>
      <c r="X17" s="114" t="s">
        <v>348</v>
      </c>
      <c r="Y17" s="30"/>
      <c r="Z17" s="15" t="s">
        <v>134</v>
      </c>
      <c r="AA17" s="10"/>
      <c r="AB17" s="7"/>
      <c r="AC17" s="253" t="s">
        <v>220</v>
      </c>
      <c r="AD17" s="254"/>
      <c r="AE17" s="255" t="s">
        <v>221</v>
      </c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7"/>
    </row>
    <row r="18" spans="1:44" ht="14.25">
      <c r="A18" s="4"/>
      <c r="B18" s="244" t="s">
        <v>24</v>
      </c>
      <c r="C18" s="244"/>
      <c r="D18" s="27">
        <f>ABS(Z30)</f>
        <v>27</v>
      </c>
      <c r="E18" s="28"/>
      <c r="F18" s="5"/>
      <c r="G18" s="243" t="s">
        <v>74</v>
      </c>
      <c r="H18" s="244"/>
      <c r="I18" s="24">
        <f t="shared" si="2"/>
        <v>1</v>
      </c>
      <c r="J18" s="9"/>
      <c r="K18" s="263"/>
      <c r="L18" s="263"/>
      <c r="M18" s="263"/>
      <c r="N18" s="263"/>
      <c r="O18" s="263"/>
      <c r="P18" s="263"/>
      <c r="Q18" s="5"/>
      <c r="R18" s="6"/>
      <c r="S18" s="29" t="str">
        <f aca="true" t="shared" si="3" ref="S18:S24">S7</f>
        <v>근력</v>
      </c>
      <c r="T18" s="17">
        <v>1</v>
      </c>
      <c r="U18" s="14">
        <v>1</v>
      </c>
      <c r="V18" s="14">
        <v>1</v>
      </c>
      <c r="W18" s="14">
        <v>1</v>
      </c>
      <c r="X18" s="14">
        <v>2</v>
      </c>
      <c r="Y18" s="14"/>
      <c r="Z18" s="15">
        <f aca="true" t="shared" si="4" ref="Z18:Z25">SUM(T18:Y18)</f>
        <v>6</v>
      </c>
      <c r="AA18" s="10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14.25">
      <c r="A19" s="4"/>
      <c r="B19" s="244" t="s">
        <v>25</v>
      </c>
      <c r="C19" s="244"/>
      <c r="D19" s="27">
        <f aca="true" t="shared" si="5" ref="D19:D25">Z31</f>
        <v>1</v>
      </c>
      <c r="E19" s="31"/>
      <c r="F19" s="5"/>
      <c r="G19" s="243" t="s">
        <v>75</v>
      </c>
      <c r="H19" s="244"/>
      <c r="I19" s="24">
        <f t="shared" si="2"/>
        <v>1</v>
      </c>
      <c r="J19" s="9"/>
      <c r="K19" s="263"/>
      <c r="L19" s="263"/>
      <c r="M19" s="263"/>
      <c r="N19" s="263"/>
      <c r="O19" s="263"/>
      <c r="P19" s="263"/>
      <c r="Q19" s="5"/>
      <c r="R19" s="6"/>
      <c r="S19" s="29" t="str">
        <f t="shared" si="3"/>
        <v>내구</v>
      </c>
      <c r="T19" s="17"/>
      <c r="U19" s="14"/>
      <c r="V19" s="14"/>
      <c r="W19" s="14"/>
      <c r="X19" s="14"/>
      <c r="Y19" s="14"/>
      <c r="Z19" s="15">
        <f t="shared" si="4"/>
        <v>0</v>
      </c>
      <c r="AA19" s="10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4.25">
      <c r="A20" s="4"/>
      <c r="B20" s="246" t="s">
        <v>65</v>
      </c>
      <c r="C20" s="247"/>
      <c r="D20" s="33">
        <f t="shared" si="5"/>
        <v>27</v>
      </c>
      <c r="E20" s="34"/>
      <c r="F20" s="5"/>
      <c r="G20" s="244" t="s">
        <v>76</v>
      </c>
      <c r="H20" s="244"/>
      <c r="I20" s="24">
        <f t="shared" si="2"/>
        <v>6</v>
      </c>
      <c r="J20" s="9"/>
      <c r="K20" s="263"/>
      <c r="L20" s="263"/>
      <c r="M20" s="263"/>
      <c r="N20" s="263"/>
      <c r="O20" s="263"/>
      <c r="P20" s="263"/>
      <c r="Q20" s="5"/>
      <c r="R20" s="6"/>
      <c r="S20" s="29" t="str">
        <f t="shared" si="3"/>
        <v>지력</v>
      </c>
      <c r="T20" s="17"/>
      <c r="U20" s="14"/>
      <c r="V20" s="14"/>
      <c r="W20" s="14"/>
      <c r="X20" s="14"/>
      <c r="Y20" s="14"/>
      <c r="Z20" s="15">
        <f t="shared" si="4"/>
        <v>0</v>
      </c>
      <c r="AA20" s="10"/>
      <c r="AB20" s="32"/>
      <c r="AC20" s="153" t="s">
        <v>222</v>
      </c>
      <c r="AD20" s="153"/>
      <c r="AE20" s="153"/>
      <c r="AF20" s="153"/>
      <c r="AG20" s="153"/>
      <c r="AH20" s="153"/>
      <c r="AI20" s="153"/>
      <c r="AJ20" s="32"/>
      <c r="AK20" s="153" t="s">
        <v>229</v>
      </c>
      <c r="AL20" s="153"/>
      <c r="AM20" s="153"/>
      <c r="AN20" s="153"/>
      <c r="AO20" s="153"/>
      <c r="AP20" s="153"/>
      <c r="AQ20" s="153"/>
      <c r="AR20" s="32"/>
    </row>
    <row r="21" spans="1:44" ht="15" customHeight="1">
      <c r="A21" s="4"/>
      <c r="B21" s="243" t="s">
        <v>67</v>
      </c>
      <c r="C21" s="244"/>
      <c r="D21" s="27">
        <f t="shared" si="5"/>
        <v>16</v>
      </c>
      <c r="E21" s="31"/>
      <c r="F21" s="5"/>
      <c r="G21" s="243" t="s">
        <v>77</v>
      </c>
      <c r="H21" s="244"/>
      <c r="I21" s="24">
        <f t="shared" si="2"/>
        <v>1</v>
      </c>
      <c r="J21" s="9"/>
      <c r="K21" s="263"/>
      <c r="L21" s="263"/>
      <c r="M21" s="263"/>
      <c r="N21" s="263"/>
      <c r="O21" s="263"/>
      <c r="P21" s="263"/>
      <c r="Q21" s="5"/>
      <c r="R21" s="6"/>
      <c r="S21" s="29" t="str">
        <f t="shared" si="3"/>
        <v>정신</v>
      </c>
      <c r="T21" s="17"/>
      <c r="U21" s="14"/>
      <c r="V21" s="14"/>
      <c r="W21" s="14"/>
      <c r="X21" s="14"/>
      <c r="Y21" s="14"/>
      <c r="Z21" s="15">
        <f t="shared" si="4"/>
        <v>0</v>
      </c>
      <c r="AA21" s="10"/>
      <c r="AB21" s="32"/>
      <c r="AC21" s="245" t="s">
        <v>223</v>
      </c>
      <c r="AD21" s="245"/>
      <c r="AE21" s="245"/>
      <c r="AF21" s="245"/>
      <c r="AG21" s="245"/>
      <c r="AH21" s="245"/>
      <c r="AI21" s="245"/>
      <c r="AJ21" s="32"/>
      <c r="AK21" s="245" t="s">
        <v>230</v>
      </c>
      <c r="AL21" s="245"/>
      <c r="AM21" s="245"/>
      <c r="AN21" s="245"/>
      <c r="AO21" s="245"/>
      <c r="AP21" s="245"/>
      <c r="AQ21" s="245"/>
      <c r="AR21" s="32"/>
    </row>
    <row r="22" spans="1:44" ht="14.25">
      <c r="A22" s="4"/>
      <c r="B22" s="243" t="s">
        <v>68</v>
      </c>
      <c r="C22" s="244"/>
      <c r="D22" s="27">
        <f t="shared" si="5"/>
        <v>1</v>
      </c>
      <c r="E22" s="31"/>
      <c r="F22" s="5"/>
      <c r="G22" s="240" t="s">
        <v>78</v>
      </c>
      <c r="H22" s="241"/>
      <c r="I22" s="35">
        <f t="shared" si="2"/>
        <v>1</v>
      </c>
      <c r="J22" s="9"/>
      <c r="K22" s="263"/>
      <c r="L22" s="263"/>
      <c r="M22" s="263"/>
      <c r="N22" s="263"/>
      <c r="O22" s="263"/>
      <c r="P22" s="263"/>
      <c r="Q22" s="5"/>
      <c r="R22" s="6"/>
      <c r="S22" s="29" t="str">
        <f t="shared" si="3"/>
        <v>기용</v>
      </c>
      <c r="T22" s="17"/>
      <c r="U22" s="14"/>
      <c r="V22" s="14"/>
      <c r="W22" s="14"/>
      <c r="X22" s="14"/>
      <c r="Y22" s="14"/>
      <c r="Z22" s="15">
        <f t="shared" si="4"/>
        <v>0</v>
      </c>
      <c r="AA22" s="10"/>
      <c r="AB22" s="32"/>
      <c r="AC22" s="245"/>
      <c r="AD22" s="245"/>
      <c r="AE22" s="245"/>
      <c r="AF22" s="245"/>
      <c r="AG22" s="245"/>
      <c r="AH22" s="245"/>
      <c r="AI22" s="245"/>
      <c r="AJ22" s="32"/>
      <c r="AK22" s="245"/>
      <c r="AL22" s="245"/>
      <c r="AM22" s="245"/>
      <c r="AN22" s="245"/>
      <c r="AO22" s="245"/>
      <c r="AP22" s="245"/>
      <c r="AQ22" s="245"/>
      <c r="AR22" s="32"/>
    </row>
    <row r="23" spans="1:44" ht="14.25">
      <c r="A23" s="4"/>
      <c r="B23" s="243" t="s">
        <v>69</v>
      </c>
      <c r="C23" s="244"/>
      <c r="D23" s="27">
        <f t="shared" si="5"/>
        <v>10</v>
      </c>
      <c r="E23" s="31"/>
      <c r="F23" s="5"/>
      <c r="G23" s="5"/>
      <c r="H23" s="5"/>
      <c r="I23" s="5"/>
      <c r="J23" s="4"/>
      <c r="K23" s="5"/>
      <c r="L23" s="5"/>
      <c r="M23" s="5"/>
      <c r="N23" s="5"/>
      <c r="O23" s="5"/>
      <c r="P23" s="5"/>
      <c r="Q23" s="5"/>
      <c r="R23" s="6"/>
      <c r="S23" s="29" t="str">
        <f t="shared" si="3"/>
        <v>민첩</v>
      </c>
      <c r="T23" s="17"/>
      <c r="U23" s="14"/>
      <c r="V23" s="14"/>
      <c r="W23" s="14"/>
      <c r="X23" s="14"/>
      <c r="Y23" s="14"/>
      <c r="Z23" s="15">
        <f t="shared" si="4"/>
        <v>0</v>
      </c>
      <c r="AA23" s="10"/>
      <c r="AB23" s="32"/>
      <c r="AC23" s="245"/>
      <c r="AD23" s="245"/>
      <c r="AE23" s="245"/>
      <c r="AF23" s="245"/>
      <c r="AG23" s="245"/>
      <c r="AH23" s="245"/>
      <c r="AI23" s="245"/>
      <c r="AJ23" s="32"/>
      <c r="AK23" s="245"/>
      <c r="AL23" s="245"/>
      <c r="AM23" s="245"/>
      <c r="AN23" s="245"/>
      <c r="AO23" s="245"/>
      <c r="AP23" s="245"/>
      <c r="AQ23" s="245"/>
      <c r="AR23" s="32"/>
    </row>
    <row r="24" spans="1:44" ht="14.25">
      <c r="A24" s="4"/>
      <c r="B24" s="243" t="s">
        <v>70</v>
      </c>
      <c r="C24" s="244"/>
      <c r="D24" s="27">
        <f t="shared" si="5"/>
        <v>0</v>
      </c>
      <c r="E24" s="31"/>
      <c r="F24" s="5"/>
      <c r="G24" s="188" t="s">
        <v>79</v>
      </c>
      <c r="H24" s="188"/>
      <c r="I24" s="188"/>
      <c r="J24" s="4"/>
      <c r="K24" s="238" t="s">
        <v>92</v>
      </c>
      <c r="L24" s="196"/>
      <c r="M24" s="196"/>
      <c r="N24" s="196"/>
      <c r="O24" s="196"/>
      <c r="P24" s="196"/>
      <c r="Q24" s="5"/>
      <c r="R24" s="6"/>
      <c r="S24" s="29" t="str">
        <f t="shared" si="3"/>
        <v>운</v>
      </c>
      <c r="T24" s="17"/>
      <c r="U24" s="14"/>
      <c r="V24" s="14"/>
      <c r="W24" s="14"/>
      <c r="X24" s="14"/>
      <c r="Y24" s="14"/>
      <c r="Z24" s="15">
        <f t="shared" si="4"/>
        <v>0</v>
      </c>
      <c r="AA24" s="10"/>
      <c r="AB24" s="32"/>
      <c r="AC24" s="245"/>
      <c r="AD24" s="245"/>
      <c r="AE24" s="245"/>
      <c r="AF24" s="245"/>
      <c r="AG24" s="245"/>
      <c r="AH24" s="245"/>
      <c r="AI24" s="245"/>
      <c r="AJ24" s="32"/>
      <c r="AK24" s="245"/>
      <c r="AL24" s="245"/>
      <c r="AM24" s="245"/>
      <c r="AN24" s="245"/>
      <c r="AO24" s="245"/>
      <c r="AP24" s="245"/>
      <c r="AQ24" s="245"/>
      <c r="AR24" s="32"/>
    </row>
    <row r="25" spans="1:44" ht="14.25">
      <c r="A25" s="4"/>
      <c r="B25" s="240" t="s">
        <v>71</v>
      </c>
      <c r="C25" s="241"/>
      <c r="D25" s="36">
        <f t="shared" si="5"/>
        <v>0</v>
      </c>
      <c r="E25" s="37"/>
      <c r="F25" s="5"/>
      <c r="G25" s="242" t="str">
        <f>IF(I22&lt;14,"1D6","2D6")</f>
        <v>1D6</v>
      </c>
      <c r="H25" s="242"/>
      <c r="I25" s="242"/>
      <c r="J25" s="4"/>
      <c r="K25" s="211"/>
      <c r="L25" s="211"/>
      <c r="M25" s="239" t="s">
        <v>145</v>
      </c>
      <c r="N25" s="239"/>
      <c r="O25" s="239"/>
      <c r="P25" s="239"/>
      <c r="Q25" s="5"/>
      <c r="R25" s="6"/>
      <c r="S25" s="38" t="s">
        <v>133</v>
      </c>
      <c r="T25" s="39">
        <f aca="true" t="shared" si="6" ref="T25:Y25">SUM(T18:T24)</f>
        <v>1</v>
      </c>
      <c r="U25" s="39">
        <f t="shared" si="6"/>
        <v>1</v>
      </c>
      <c r="V25" s="39">
        <f t="shared" si="6"/>
        <v>1</v>
      </c>
      <c r="W25" s="39">
        <f t="shared" si="6"/>
        <v>1</v>
      </c>
      <c r="X25" s="39">
        <f t="shared" si="6"/>
        <v>2</v>
      </c>
      <c r="Y25" s="39">
        <f t="shared" si="6"/>
        <v>0</v>
      </c>
      <c r="Z25" s="20">
        <f t="shared" si="4"/>
        <v>6</v>
      </c>
      <c r="AA25" s="10"/>
      <c r="AB25" s="32"/>
      <c r="AC25" s="245"/>
      <c r="AD25" s="245"/>
      <c r="AE25" s="245"/>
      <c r="AF25" s="245"/>
      <c r="AG25" s="245"/>
      <c r="AH25" s="245"/>
      <c r="AI25" s="245"/>
      <c r="AJ25" s="32"/>
      <c r="AK25" s="245"/>
      <c r="AL25" s="245"/>
      <c r="AM25" s="245"/>
      <c r="AN25" s="245"/>
      <c r="AO25" s="245"/>
      <c r="AP25" s="245"/>
      <c r="AQ25" s="245"/>
      <c r="AR25" s="32"/>
    </row>
    <row r="26" spans="1:44" ht="14.25">
      <c r="A26" s="4"/>
      <c r="B26" s="5"/>
      <c r="C26" s="5"/>
      <c r="D26" s="5"/>
      <c r="E26" s="5"/>
      <c r="F26" s="5"/>
      <c r="G26" s="5"/>
      <c r="H26" s="5"/>
      <c r="I26" s="5"/>
      <c r="J26" s="4"/>
      <c r="K26" s="211" t="s">
        <v>93</v>
      </c>
      <c r="L26" s="211"/>
      <c r="M26" s="239"/>
      <c r="N26" s="239"/>
      <c r="O26" s="239"/>
      <c r="P26" s="239"/>
      <c r="Q26" s="5"/>
      <c r="R26" s="6"/>
      <c r="S26" s="22"/>
      <c r="T26" s="40"/>
      <c r="U26" s="40"/>
      <c r="V26" s="40"/>
      <c r="W26" s="40"/>
      <c r="X26" s="40"/>
      <c r="Y26" s="40"/>
      <c r="Z26" s="22">
        <f>Z16-Z25</f>
        <v>0</v>
      </c>
      <c r="AA26" s="10"/>
      <c r="AB26" s="32"/>
      <c r="AC26" s="245"/>
      <c r="AD26" s="245"/>
      <c r="AE26" s="245"/>
      <c r="AF26" s="245"/>
      <c r="AG26" s="245"/>
      <c r="AH26" s="245"/>
      <c r="AI26" s="245"/>
      <c r="AJ26" s="32"/>
      <c r="AK26" s="245"/>
      <c r="AL26" s="245"/>
      <c r="AM26" s="245"/>
      <c r="AN26" s="245"/>
      <c r="AO26" s="245"/>
      <c r="AP26" s="245"/>
      <c r="AQ26" s="245"/>
      <c r="AR26" s="32"/>
    </row>
    <row r="27" spans="1:44" ht="14.25">
      <c r="A27" s="4"/>
      <c r="B27" s="229" t="s">
        <v>3</v>
      </c>
      <c r="C27" s="229"/>
      <c r="D27" s="188" t="s">
        <v>346</v>
      </c>
      <c r="E27" s="188"/>
      <c r="F27" s="229" t="s">
        <v>80</v>
      </c>
      <c r="G27" s="229"/>
      <c r="H27" s="188" t="s">
        <v>352</v>
      </c>
      <c r="I27" s="188"/>
      <c r="J27" s="4"/>
      <c r="K27" s="211" t="s">
        <v>94</v>
      </c>
      <c r="L27" s="211"/>
      <c r="M27" s="239"/>
      <c r="N27" s="239"/>
      <c r="O27" s="239"/>
      <c r="P27" s="239"/>
      <c r="Q27" s="5"/>
      <c r="R27" s="6"/>
      <c r="S27" s="235" t="s">
        <v>64</v>
      </c>
      <c r="T27" s="153"/>
      <c r="U27" s="153"/>
      <c r="V27" s="153"/>
      <c r="W27" s="153"/>
      <c r="X27" s="153"/>
      <c r="Y27" s="153"/>
      <c r="Z27" s="153"/>
      <c r="AA27" s="10"/>
      <c r="AB27" s="32"/>
      <c r="AC27" s="32"/>
      <c r="AD27" s="32"/>
      <c r="AE27" s="32"/>
      <c r="AF27" s="32"/>
      <c r="AG27" s="32"/>
      <c r="AH27" s="32"/>
      <c r="AI27" s="32"/>
      <c r="AJ27" s="41"/>
      <c r="AK27" s="32"/>
      <c r="AL27" s="32"/>
      <c r="AM27" s="32"/>
      <c r="AN27" s="32"/>
      <c r="AO27" s="32"/>
      <c r="AP27" s="32"/>
      <c r="AQ27" s="32"/>
      <c r="AR27" s="32"/>
    </row>
    <row r="28" spans="1:44" ht="14.25">
      <c r="A28" s="4"/>
      <c r="B28" s="5"/>
      <c r="C28" s="5"/>
      <c r="D28" s="5"/>
      <c r="E28" s="5"/>
      <c r="F28" s="5"/>
      <c r="G28" s="5"/>
      <c r="H28" s="5"/>
      <c r="I28" s="5"/>
      <c r="J28" s="4"/>
      <c r="K28" s="197" t="s">
        <v>95</v>
      </c>
      <c r="L28" s="197"/>
      <c r="M28" s="236"/>
      <c r="N28" s="236"/>
      <c r="O28" s="236"/>
      <c r="P28" s="236"/>
      <c r="Q28" s="5"/>
      <c r="R28" s="6"/>
      <c r="S28" s="13"/>
      <c r="T28" s="14" t="s">
        <v>136</v>
      </c>
      <c r="U28" s="14" t="s">
        <v>26</v>
      </c>
      <c r="V28" s="42" t="s">
        <v>27</v>
      </c>
      <c r="W28" s="43"/>
      <c r="X28" s="114" t="s">
        <v>135</v>
      </c>
      <c r="Y28" s="14"/>
      <c r="Z28" s="115" t="s">
        <v>137</v>
      </c>
      <c r="AA28" s="10"/>
      <c r="AB28" s="32"/>
      <c r="AC28" s="177" t="s">
        <v>224</v>
      </c>
      <c r="AD28" s="177"/>
      <c r="AE28" s="177"/>
      <c r="AF28" s="177"/>
      <c r="AG28" s="177"/>
      <c r="AH28" s="177"/>
      <c r="AI28" s="177"/>
      <c r="AJ28" s="41"/>
      <c r="AK28" s="177" t="s">
        <v>231</v>
      </c>
      <c r="AL28" s="177"/>
      <c r="AM28" s="177"/>
      <c r="AN28" s="177"/>
      <c r="AO28" s="177"/>
      <c r="AP28" s="177"/>
      <c r="AQ28" s="177"/>
      <c r="AR28" s="32"/>
    </row>
    <row r="29" spans="1:44" ht="15" customHeight="1">
      <c r="A29" s="4"/>
      <c r="B29" s="237" t="s">
        <v>81</v>
      </c>
      <c r="C29" s="229"/>
      <c r="D29" s="177"/>
      <c r="E29" s="177"/>
      <c r="F29" s="177"/>
      <c r="G29" s="177"/>
      <c r="H29" s="177"/>
      <c r="I29" s="177"/>
      <c r="J29" s="4"/>
      <c r="K29" s="5"/>
      <c r="L29" s="5"/>
      <c r="M29" s="5"/>
      <c r="N29" s="5"/>
      <c r="O29" s="5"/>
      <c r="P29" s="5"/>
      <c r="Q29" s="5"/>
      <c r="R29" s="6"/>
      <c r="S29" s="13" t="s">
        <v>23</v>
      </c>
      <c r="T29" s="14">
        <f>(Z7*2)+(Z8)</f>
        <v>60</v>
      </c>
      <c r="U29" s="14">
        <v>4</v>
      </c>
      <c r="V29" s="42">
        <v>6</v>
      </c>
      <c r="W29" s="44" t="s">
        <v>28</v>
      </c>
      <c r="X29" s="14"/>
      <c r="Y29" s="14"/>
      <c r="Z29" s="15">
        <f>SUM(T29:Y29)</f>
        <v>70</v>
      </c>
      <c r="AA29" s="10"/>
      <c r="AB29" s="32"/>
      <c r="AC29" s="225" t="s">
        <v>225</v>
      </c>
      <c r="AD29" s="225"/>
      <c r="AE29" s="225"/>
      <c r="AF29" s="225"/>
      <c r="AG29" s="225"/>
      <c r="AH29" s="225"/>
      <c r="AI29" s="225"/>
      <c r="AJ29" s="41"/>
      <c r="AK29" s="225" t="s">
        <v>232</v>
      </c>
      <c r="AL29" s="225"/>
      <c r="AM29" s="225"/>
      <c r="AN29" s="225"/>
      <c r="AO29" s="225"/>
      <c r="AP29" s="225"/>
      <c r="AQ29" s="225"/>
      <c r="AR29" s="32"/>
    </row>
    <row r="30" spans="1:44" ht="14.25">
      <c r="A30" s="4"/>
      <c r="B30" s="229"/>
      <c r="C30" s="229"/>
      <c r="D30" s="177"/>
      <c r="E30" s="177"/>
      <c r="F30" s="177"/>
      <c r="G30" s="177"/>
      <c r="H30" s="177"/>
      <c r="I30" s="177"/>
      <c r="J30" s="4"/>
      <c r="K30" s="238" t="s">
        <v>96</v>
      </c>
      <c r="L30" s="196"/>
      <c r="M30" s="196"/>
      <c r="N30" s="196"/>
      <c r="O30" s="196"/>
      <c r="P30" s="196"/>
      <c r="Q30" s="5"/>
      <c r="R30" s="6"/>
      <c r="S30" s="13" t="s">
        <v>24</v>
      </c>
      <c r="T30" s="14">
        <f>(Z10*2)+Z8</f>
        <v>22</v>
      </c>
      <c r="U30" s="14">
        <v>5</v>
      </c>
      <c r="V30" s="45" t="s">
        <v>28</v>
      </c>
      <c r="W30" s="44" t="s">
        <v>28</v>
      </c>
      <c r="X30" s="14"/>
      <c r="Y30" s="14"/>
      <c r="Z30" s="15">
        <f>SUM(T30:Y30)</f>
        <v>27</v>
      </c>
      <c r="AA30" s="10"/>
      <c r="AB30" s="32"/>
      <c r="AC30" s="225"/>
      <c r="AD30" s="225"/>
      <c r="AE30" s="225"/>
      <c r="AF30" s="225"/>
      <c r="AG30" s="225"/>
      <c r="AH30" s="225"/>
      <c r="AI30" s="225"/>
      <c r="AJ30" s="32"/>
      <c r="AK30" s="225"/>
      <c r="AL30" s="225"/>
      <c r="AM30" s="225"/>
      <c r="AN30" s="225"/>
      <c r="AO30" s="225"/>
      <c r="AP30" s="225"/>
      <c r="AQ30" s="225"/>
      <c r="AR30" s="32"/>
    </row>
    <row r="31" spans="1:44" ht="14.25">
      <c r="A31" s="4"/>
      <c r="B31" s="194" t="s">
        <v>82</v>
      </c>
      <c r="C31" s="194"/>
      <c r="D31" s="177">
        <f>Z38</f>
        <v>3</v>
      </c>
      <c r="E31" s="177"/>
      <c r="F31" s="229" t="s">
        <v>142</v>
      </c>
      <c r="G31" s="229"/>
      <c r="H31" s="230">
        <f>Z39</f>
        <v>0</v>
      </c>
      <c r="I31" s="230"/>
      <c r="J31" s="4"/>
      <c r="K31" s="231" t="s">
        <v>97</v>
      </c>
      <c r="L31" s="232"/>
      <c r="M31" s="232"/>
      <c r="N31" s="232"/>
      <c r="O31" s="233" t="s">
        <v>98</v>
      </c>
      <c r="P31" s="234"/>
      <c r="Q31" s="5"/>
      <c r="R31" s="6"/>
      <c r="S31" s="13" t="s">
        <v>25</v>
      </c>
      <c r="T31" s="14">
        <f>ROUNDDOWN((Z9/2),0)+ROUNDDOWN((Z13/2),0)+Z10</f>
        <v>1</v>
      </c>
      <c r="U31" s="45" t="s">
        <v>28</v>
      </c>
      <c r="V31" s="45" t="s">
        <v>28</v>
      </c>
      <c r="W31" s="44" t="s">
        <v>28</v>
      </c>
      <c r="X31" s="14"/>
      <c r="Y31" s="14"/>
      <c r="Z31" s="15">
        <f>SUM(T31:Y31)</f>
        <v>1</v>
      </c>
      <c r="AA31" s="10"/>
      <c r="AB31" s="32"/>
      <c r="AC31" s="225"/>
      <c r="AD31" s="225"/>
      <c r="AE31" s="225"/>
      <c r="AF31" s="225"/>
      <c r="AG31" s="225"/>
      <c r="AH31" s="225"/>
      <c r="AI31" s="225"/>
      <c r="AJ31" s="32"/>
      <c r="AK31" s="225"/>
      <c r="AL31" s="225"/>
      <c r="AM31" s="225"/>
      <c r="AN31" s="225"/>
      <c r="AO31" s="225"/>
      <c r="AP31" s="225"/>
      <c r="AQ31" s="225"/>
      <c r="AR31" s="32"/>
    </row>
    <row r="32" spans="1:44" ht="14.25">
      <c r="A32" s="4"/>
      <c r="B32" s="226" t="s">
        <v>83</v>
      </c>
      <c r="C32" s="226"/>
      <c r="D32" s="226"/>
      <c r="E32" s="226"/>
      <c r="F32" s="226"/>
      <c r="G32" s="226"/>
      <c r="H32" s="226"/>
      <c r="I32" s="226"/>
      <c r="J32" s="4"/>
      <c r="K32" s="227" t="s">
        <v>100</v>
      </c>
      <c r="L32" s="227"/>
      <c r="M32" s="47">
        <f aca="true" t="shared" si="7" ref="M32:M37">ROUNDDOWN((U48+V48)/2,0)</f>
        <v>19</v>
      </c>
      <c r="N32" s="48" t="s">
        <v>29</v>
      </c>
      <c r="O32" s="223"/>
      <c r="P32" s="223"/>
      <c r="Q32" s="5"/>
      <c r="R32" s="6"/>
      <c r="S32" s="116" t="s">
        <v>65</v>
      </c>
      <c r="T32" s="42" t="s">
        <v>28</v>
      </c>
      <c r="U32" s="45" t="s">
        <v>28</v>
      </c>
      <c r="V32" s="45" t="s">
        <v>28</v>
      </c>
      <c r="W32" s="44" t="s">
        <v>28</v>
      </c>
      <c r="X32" s="14"/>
      <c r="Y32" s="49"/>
      <c r="Z32" s="15">
        <f>Z30-ROUNDDOWN((Z31/3),0)</f>
        <v>27</v>
      </c>
      <c r="AA32" s="10"/>
      <c r="AB32" s="32"/>
      <c r="AC32" s="225"/>
      <c r="AD32" s="225"/>
      <c r="AE32" s="225"/>
      <c r="AF32" s="225"/>
      <c r="AG32" s="225"/>
      <c r="AH32" s="225"/>
      <c r="AI32" s="225"/>
      <c r="AJ32" s="32"/>
      <c r="AK32" s="225"/>
      <c r="AL32" s="225"/>
      <c r="AM32" s="225"/>
      <c r="AN32" s="225"/>
      <c r="AO32" s="225"/>
      <c r="AP32" s="225"/>
      <c r="AQ32" s="225"/>
      <c r="AR32" s="32"/>
    </row>
    <row r="33" spans="1:44" ht="14.25">
      <c r="A33" s="4"/>
      <c r="B33" s="228"/>
      <c r="C33" s="228"/>
      <c r="D33" s="228"/>
      <c r="E33" s="228"/>
      <c r="F33" s="228"/>
      <c r="G33" s="228"/>
      <c r="H33" s="228"/>
      <c r="I33" s="228"/>
      <c r="J33" s="4"/>
      <c r="K33" s="221" t="s">
        <v>101</v>
      </c>
      <c r="L33" s="222"/>
      <c r="M33" s="47">
        <f t="shared" si="7"/>
        <v>19</v>
      </c>
      <c r="N33" s="50" t="s">
        <v>29</v>
      </c>
      <c r="O33" s="223"/>
      <c r="P33" s="223"/>
      <c r="Q33" s="5"/>
      <c r="R33" s="6"/>
      <c r="S33" s="111" t="s">
        <v>67</v>
      </c>
      <c r="T33" s="14">
        <f>ROUNDDOWN((Z8/2),0)++(Z11)</f>
        <v>16</v>
      </c>
      <c r="U33" s="45" t="s">
        <v>28</v>
      </c>
      <c r="V33" s="45" t="s">
        <v>28</v>
      </c>
      <c r="W33" s="44" t="s">
        <v>28</v>
      </c>
      <c r="X33" s="14"/>
      <c r="Y33" s="14"/>
      <c r="Z33" s="15">
        <f aca="true" t="shared" si="8" ref="Z33:Z39">SUM(T33:Y33)</f>
        <v>16</v>
      </c>
      <c r="AA33" s="10"/>
      <c r="AB33" s="32"/>
      <c r="AC33" s="225"/>
      <c r="AD33" s="225"/>
      <c r="AE33" s="225"/>
      <c r="AF33" s="225"/>
      <c r="AG33" s="225"/>
      <c r="AH33" s="225"/>
      <c r="AI33" s="225"/>
      <c r="AJ33" s="32"/>
      <c r="AK33" s="225"/>
      <c r="AL33" s="225"/>
      <c r="AM33" s="225"/>
      <c r="AN33" s="225"/>
      <c r="AO33" s="225"/>
      <c r="AP33" s="225"/>
      <c r="AQ33" s="225"/>
      <c r="AR33" s="32"/>
    </row>
    <row r="34" spans="1:44" ht="14.25">
      <c r="A34" s="4"/>
      <c r="B34" s="228"/>
      <c r="C34" s="228"/>
      <c r="D34" s="228"/>
      <c r="E34" s="228"/>
      <c r="F34" s="228"/>
      <c r="G34" s="228"/>
      <c r="H34" s="228"/>
      <c r="I34" s="228"/>
      <c r="J34" s="4"/>
      <c r="K34" s="221" t="s">
        <v>102</v>
      </c>
      <c r="L34" s="222"/>
      <c r="M34" s="47">
        <f t="shared" si="7"/>
        <v>0</v>
      </c>
      <c r="N34" s="50" t="s">
        <v>29</v>
      </c>
      <c r="O34" s="223"/>
      <c r="P34" s="223"/>
      <c r="Q34" s="5"/>
      <c r="R34" s="6"/>
      <c r="S34" s="111" t="s">
        <v>138</v>
      </c>
      <c r="T34" s="14">
        <f>ROUNDDOWN((Z9/2),0)+(Z12)</f>
        <v>1</v>
      </c>
      <c r="U34" s="45" t="s">
        <v>28</v>
      </c>
      <c r="V34" s="45" t="s">
        <v>28</v>
      </c>
      <c r="W34" s="44" t="s">
        <v>28</v>
      </c>
      <c r="X34" s="14"/>
      <c r="Y34" s="14"/>
      <c r="Z34" s="15">
        <f t="shared" si="8"/>
        <v>1</v>
      </c>
      <c r="AA34" s="10"/>
      <c r="AB34" s="32"/>
      <c r="AC34" s="225"/>
      <c r="AD34" s="225"/>
      <c r="AE34" s="225"/>
      <c r="AF34" s="225"/>
      <c r="AG34" s="225"/>
      <c r="AH34" s="225"/>
      <c r="AI34" s="225"/>
      <c r="AJ34" s="32"/>
      <c r="AK34" s="225"/>
      <c r="AL34" s="225"/>
      <c r="AM34" s="225"/>
      <c r="AN34" s="225"/>
      <c r="AO34" s="225"/>
      <c r="AP34" s="225"/>
      <c r="AQ34" s="225"/>
      <c r="AR34" s="32"/>
    </row>
    <row r="35" spans="1:44" ht="14.25">
      <c r="A35" s="4"/>
      <c r="B35" s="228"/>
      <c r="C35" s="228"/>
      <c r="D35" s="228"/>
      <c r="E35" s="228"/>
      <c r="F35" s="228"/>
      <c r="G35" s="228"/>
      <c r="H35" s="228"/>
      <c r="I35" s="228"/>
      <c r="J35" s="4"/>
      <c r="K35" s="221" t="s">
        <v>103</v>
      </c>
      <c r="L35" s="222"/>
      <c r="M35" s="47">
        <f t="shared" si="7"/>
        <v>0</v>
      </c>
      <c r="N35" s="50" t="s">
        <v>29</v>
      </c>
      <c r="O35" s="223"/>
      <c r="P35" s="223"/>
      <c r="Q35" s="5"/>
      <c r="R35" s="6"/>
      <c r="S35" s="111" t="s">
        <v>139</v>
      </c>
      <c r="T35" s="14">
        <f>ROUNDDOWN((Z8/2),0)</f>
        <v>10</v>
      </c>
      <c r="U35" s="45" t="s">
        <v>28</v>
      </c>
      <c r="V35" s="45" t="s">
        <v>28</v>
      </c>
      <c r="W35" s="44" t="s">
        <v>28</v>
      </c>
      <c r="X35" s="14"/>
      <c r="Y35" s="14"/>
      <c r="Z35" s="15">
        <f t="shared" si="8"/>
        <v>10</v>
      </c>
      <c r="AA35" s="10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</row>
    <row r="36" spans="1:44" ht="14.25">
      <c r="A36" s="4"/>
      <c r="B36" s="228"/>
      <c r="C36" s="228"/>
      <c r="D36" s="228"/>
      <c r="E36" s="228"/>
      <c r="F36" s="228"/>
      <c r="G36" s="228"/>
      <c r="H36" s="228"/>
      <c r="I36" s="228"/>
      <c r="J36" s="4"/>
      <c r="K36" s="221" t="s">
        <v>104</v>
      </c>
      <c r="L36" s="222"/>
      <c r="M36" s="47">
        <f t="shared" si="7"/>
        <v>0</v>
      </c>
      <c r="N36" s="50" t="s">
        <v>29</v>
      </c>
      <c r="O36" s="223"/>
      <c r="P36" s="223"/>
      <c r="Q36" s="5"/>
      <c r="R36" s="6"/>
      <c r="S36" s="111" t="s">
        <v>70</v>
      </c>
      <c r="T36" s="14">
        <f>ROUNDDOWN((Z10/2),0)</f>
        <v>0</v>
      </c>
      <c r="U36" s="45" t="s">
        <v>28</v>
      </c>
      <c r="V36" s="45" t="s">
        <v>28</v>
      </c>
      <c r="W36" s="44" t="s">
        <v>28</v>
      </c>
      <c r="X36" s="14"/>
      <c r="Y36" s="49"/>
      <c r="Z36" s="15">
        <f t="shared" si="8"/>
        <v>0</v>
      </c>
      <c r="AA36" s="10"/>
      <c r="AB36" s="32"/>
      <c r="AC36" s="224" t="s">
        <v>226</v>
      </c>
      <c r="AD36" s="177"/>
      <c r="AE36" s="177"/>
      <c r="AF36" s="177"/>
      <c r="AG36" s="177"/>
      <c r="AH36" s="177"/>
      <c r="AI36" s="177"/>
      <c r="AJ36" s="32"/>
      <c r="AK36" s="32"/>
      <c r="AL36" s="32"/>
      <c r="AM36" s="32"/>
      <c r="AN36" s="32"/>
      <c r="AO36" s="32"/>
      <c r="AP36" s="32"/>
      <c r="AQ36" s="32"/>
      <c r="AR36" s="32"/>
    </row>
    <row r="37" spans="1:44" ht="15" customHeight="1">
      <c r="A37" s="4"/>
      <c r="B37" s="228"/>
      <c r="C37" s="228"/>
      <c r="D37" s="228"/>
      <c r="E37" s="228"/>
      <c r="F37" s="228"/>
      <c r="G37" s="228"/>
      <c r="H37" s="228"/>
      <c r="I37" s="228"/>
      <c r="J37" s="4"/>
      <c r="K37" s="221" t="s">
        <v>105</v>
      </c>
      <c r="L37" s="222"/>
      <c r="M37" s="47">
        <f t="shared" si="7"/>
        <v>2</v>
      </c>
      <c r="N37" s="50" t="s">
        <v>29</v>
      </c>
      <c r="O37" s="223"/>
      <c r="P37" s="223"/>
      <c r="Q37" s="5"/>
      <c r="R37" s="6"/>
      <c r="S37" s="111" t="s">
        <v>71</v>
      </c>
      <c r="T37" s="14">
        <f>ROUNDDOWN((Z9/2),0)+ROUNDDOWN((Z12/2),0)</f>
        <v>0</v>
      </c>
      <c r="U37" s="45" t="s">
        <v>28</v>
      </c>
      <c r="V37" s="45" t="s">
        <v>28</v>
      </c>
      <c r="W37" s="44" t="s">
        <v>28</v>
      </c>
      <c r="X37" s="14"/>
      <c r="Y37" s="14"/>
      <c r="Z37" s="15">
        <f t="shared" si="8"/>
        <v>0</v>
      </c>
      <c r="AA37" s="10"/>
      <c r="AB37" s="32"/>
      <c r="AC37" s="225" t="s">
        <v>227</v>
      </c>
      <c r="AD37" s="225"/>
      <c r="AE37" s="225"/>
      <c r="AF37" s="225"/>
      <c r="AG37" s="225"/>
      <c r="AH37" s="225"/>
      <c r="AI37" s="225"/>
      <c r="AJ37" s="32"/>
      <c r="AK37" s="41"/>
      <c r="AL37" s="41"/>
      <c r="AM37" s="41"/>
      <c r="AN37" s="41"/>
      <c r="AO37" s="41"/>
      <c r="AP37" s="41"/>
      <c r="AQ37" s="41"/>
      <c r="AR37" s="32"/>
    </row>
    <row r="38" spans="1:44" ht="14.25">
      <c r="A38" s="4"/>
      <c r="B38" s="228"/>
      <c r="C38" s="228"/>
      <c r="D38" s="228"/>
      <c r="E38" s="228"/>
      <c r="F38" s="228"/>
      <c r="G38" s="228"/>
      <c r="H38" s="228"/>
      <c r="I38" s="228"/>
      <c r="J38" s="4"/>
      <c r="K38" s="221" t="s">
        <v>106</v>
      </c>
      <c r="L38" s="222"/>
      <c r="M38" s="47">
        <f aca="true" t="shared" si="9" ref="M38:M43">ROUNDDOWN((Y48+Z48)/2,0)</f>
        <v>2</v>
      </c>
      <c r="N38" s="50" t="s">
        <v>29</v>
      </c>
      <c r="O38" s="223"/>
      <c r="P38" s="223"/>
      <c r="Q38" s="5"/>
      <c r="R38" s="6"/>
      <c r="S38" s="111" t="s">
        <v>140</v>
      </c>
      <c r="T38" s="14">
        <f>ROUNDDOWN((Z10/2),0)+ROUNDDOWN((Z11/2),0)</f>
        <v>3</v>
      </c>
      <c r="U38" s="45" t="s">
        <v>28</v>
      </c>
      <c r="V38" s="45" t="s">
        <v>28</v>
      </c>
      <c r="W38" s="44" t="s">
        <v>28</v>
      </c>
      <c r="X38" s="14"/>
      <c r="Y38" s="14"/>
      <c r="Z38" s="15">
        <f t="shared" si="8"/>
        <v>3</v>
      </c>
      <c r="AA38" s="10"/>
      <c r="AB38" s="32"/>
      <c r="AC38" s="225"/>
      <c r="AD38" s="225"/>
      <c r="AE38" s="225"/>
      <c r="AF38" s="225"/>
      <c r="AG38" s="225"/>
      <c r="AH38" s="225"/>
      <c r="AI38" s="225"/>
      <c r="AJ38" s="32"/>
      <c r="AK38" s="41"/>
      <c r="AL38" s="41"/>
      <c r="AM38" s="41"/>
      <c r="AN38" s="41"/>
      <c r="AO38" s="41"/>
      <c r="AP38" s="41"/>
      <c r="AQ38" s="41"/>
      <c r="AR38" s="32"/>
    </row>
    <row r="39" spans="1:44" ht="14.25">
      <c r="A39" s="4"/>
      <c r="B39" s="228"/>
      <c r="C39" s="228"/>
      <c r="D39" s="228"/>
      <c r="E39" s="228"/>
      <c r="F39" s="228"/>
      <c r="G39" s="228"/>
      <c r="H39" s="228"/>
      <c r="I39" s="228"/>
      <c r="J39" s="4"/>
      <c r="K39" s="221" t="s">
        <v>107</v>
      </c>
      <c r="L39" s="222"/>
      <c r="M39" s="47">
        <f t="shared" si="9"/>
        <v>0</v>
      </c>
      <c r="N39" s="50" t="s">
        <v>29</v>
      </c>
      <c r="O39" s="223"/>
      <c r="P39" s="223"/>
      <c r="Q39" s="5"/>
      <c r="R39" s="10"/>
      <c r="S39" s="117" t="s">
        <v>143</v>
      </c>
      <c r="T39" s="39">
        <f>ROUNDDOWN(((Z9/2)+(Z13/2))/2,0)</f>
        <v>0</v>
      </c>
      <c r="U39" s="51" t="s">
        <v>28</v>
      </c>
      <c r="V39" s="51" t="s">
        <v>28</v>
      </c>
      <c r="W39" s="52" t="s">
        <v>28</v>
      </c>
      <c r="X39" s="39"/>
      <c r="Y39" s="39"/>
      <c r="Z39" s="20">
        <f t="shared" si="8"/>
        <v>0</v>
      </c>
      <c r="AA39" s="10"/>
      <c r="AB39" s="32"/>
      <c r="AC39" s="225"/>
      <c r="AD39" s="225"/>
      <c r="AE39" s="225"/>
      <c r="AF39" s="225"/>
      <c r="AG39" s="225"/>
      <c r="AH39" s="225"/>
      <c r="AI39" s="225"/>
      <c r="AJ39" s="32"/>
      <c r="AK39" s="41"/>
      <c r="AL39" s="41"/>
      <c r="AM39" s="41"/>
      <c r="AN39" s="41"/>
      <c r="AO39" s="41"/>
      <c r="AP39" s="41"/>
      <c r="AQ39" s="41"/>
      <c r="AR39" s="32"/>
    </row>
    <row r="40" spans="1:256" ht="14.25">
      <c r="A40" s="4"/>
      <c r="B40" s="5"/>
      <c r="C40" s="5"/>
      <c r="D40" s="5"/>
      <c r="E40" s="5"/>
      <c r="F40" s="5"/>
      <c r="G40" s="5"/>
      <c r="H40" s="5"/>
      <c r="I40" s="5"/>
      <c r="J40" s="4"/>
      <c r="K40" s="221" t="s">
        <v>108</v>
      </c>
      <c r="L40" s="222"/>
      <c r="M40" s="47">
        <f t="shared" si="9"/>
        <v>2</v>
      </c>
      <c r="N40" s="50" t="s">
        <v>29</v>
      </c>
      <c r="O40" s="223"/>
      <c r="P40" s="223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32"/>
      <c r="AC40" s="225"/>
      <c r="AD40" s="225"/>
      <c r="AE40" s="225"/>
      <c r="AF40" s="225"/>
      <c r="AG40" s="225"/>
      <c r="AH40" s="225"/>
      <c r="AI40" s="225"/>
      <c r="AJ40" s="32"/>
      <c r="AK40" s="41"/>
      <c r="AL40" s="41"/>
      <c r="AM40" s="41"/>
      <c r="AN40" s="41"/>
      <c r="AO40" s="41"/>
      <c r="AP40" s="41"/>
      <c r="AQ40" s="41"/>
      <c r="AR40" s="32"/>
      <c r="IT40"/>
      <c r="IU40"/>
      <c r="IV40"/>
    </row>
    <row r="41" spans="1:256" ht="14.25">
      <c r="A41" s="4"/>
      <c r="B41" s="188" t="s">
        <v>84</v>
      </c>
      <c r="C41" s="188"/>
      <c r="D41" s="188"/>
      <c r="E41" s="188"/>
      <c r="F41" s="188"/>
      <c r="G41" s="188"/>
      <c r="H41" s="188"/>
      <c r="I41" s="188"/>
      <c r="J41" s="4"/>
      <c r="K41" s="221" t="s">
        <v>109</v>
      </c>
      <c r="L41" s="222"/>
      <c r="M41" s="47">
        <f t="shared" si="9"/>
        <v>0</v>
      </c>
      <c r="N41" s="50" t="s">
        <v>29</v>
      </c>
      <c r="O41" s="223"/>
      <c r="P41" s="223"/>
      <c r="Q41" s="53"/>
      <c r="R41" s="6"/>
      <c r="S41" s="153" t="s">
        <v>144</v>
      </c>
      <c r="T41" s="153"/>
      <c r="U41" s="153"/>
      <c r="V41" s="153"/>
      <c r="W41" s="153"/>
      <c r="X41" s="153"/>
      <c r="Y41" s="153"/>
      <c r="Z41" s="153"/>
      <c r="AA41" s="6"/>
      <c r="AB41" s="32"/>
      <c r="AC41" s="225"/>
      <c r="AD41" s="225"/>
      <c r="AE41" s="225"/>
      <c r="AF41" s="225"/>
      <c r="AG41" s="225"/>
      <c r="AH41" s="225"/>
      <c r="AI41" s="225"/>
      <c r="AJ41" s="32"/>
      <c r="AK41" s="41"/>
      <c r="AL41" s="41"/>
      <c r="AM41" s="41"/>
      <c r="AN41" s="41"/>
      <c r="AO41" s="41"/>
      <c r="AP41" s="41"/>
      <c r="AQ41" s="41"/>
      <c r="AR41" s="32"/>
      <c r="IT41"/>
      <c r="IU41"/>
      <c r="IV41"/>
    </row>
    <row r="42" spans="1:256" ht="14.25">
      <c r="A42" s="4"/>
      <c r="B42" s="217"/>
      <c r="C42" s="217"/>
      <c r="D42" s="218"/>
      <c r="E42" s="218"/>
      <c r="F42" s="219"/>
      <c r="G42" s="219"/>
      <c r="H42" s="220"/>
      <c r="I42" s="220"/>
      <c r="J42" s="4"/>
      <c r="K42" s="221" t="s">
        <v>110</v>
      </c>
      <c r="L42" s="222"/>
      <c r="M42" s="47">
        <f t="shared" si="9"/>
        <v>0</v>
      </c>
      <c r="N42" s="50" t="s">
        <v>29</v>
      </c>
      <c r="O42" s="223"/>
      <c r="P42" s="223"/>
      <c r="Q42" s="4"/>
      <c r="R42" s="6"/>
      <c r="S42" s="211"/>
      <c r="T42" s="211"/>
      <c r="U42" s="54" t="s">
        <v>146</v>
      </c>
      <c r="V42" s="55" t="s">
        <v>147</v>
      </c>
      <c r="W42" s="55" t="s">
        <v>148</v>
      </c>
      <c r="X42" s="55"/>
      <c r="Y42" s="213" t="s">
        <v>149</v>
      </c>
      <c r="Z42" s="212"/>
      <c r="AA42" s="6"/>
      <c r="AB42" s="32"/>
      <c r="AC42" s="225"/>
      <c r="AD42" s="225"/>
      <c r="AE42" s="225"/>
      <c r="AF42" s="225"/>
      <c r="AG42" s="225"/>
      <c r="AH42" s="225"/>
      <c r="AI42" s="225"/>
      <c r="AJ42" s="32"/>
      <c r="AK42" s="41"/>
      <c r="AL42" s="41"/>
      <c r="AM42" s="41"/>
      <c r="AN42" s="41"/>
      <c r="AO42" s="41"/>
      <c r="AP42" s="41"/>
      <c r="AQ42" s="41"/>
      <c r="AR42" s="32"/>
      <c r="IT42"/>
      <c r="IU42"/>
      <c r="IV42"/>
    </row>
    <row r="43" spans="1:256" ht="14.25">
      <c r="A43" s="4"/>
      <c r="B43" s="208"/>
      <c r="C43" s="208"/>
      <c r="D43" s="209"/>
      <c r="E43" s="209"/>
      <c r="F43" s="179"/>
      <c r="G43" s="179"/>
      <c r="H43" s="210"/>
      <c r="I43" s="210"/>
      <c r="J43" s="4"/>
      <c r="K43" s="214" t="s">
        <v>111</v>
      </c>
      <c r="L43" s="215"/>
      <c r="M43" s="56">
        <f t="shared" si="9"/>
        <v>0</v>
      </c>
      <c r="N43" s="57" t="s">
        <v>29</v>
      </c>
      <c r="O43" s="216"/>
      <c r="P43" s="216"/>
      <c r="Q43" s="4"/>
      <c r="R43" s="6"/>
      <c r="S43" s="211" t="s">
        <v>150</v>
      </c>
      <c r="T43" s="211"/>
      <c r="U43" s="55">
        <f>Z7</f>
        <v>20</v>
      </c>
      <c r="V43" s="45">
        <f>ROUNDDOWN((Z8/2),0)</f>
        <v>10</v>
      </c>
      <c r="W43" s="55"/>
      <c r="X43" s="55"/>
      <c r="Y43" s="212">
        <f>ROUNDDOWN((U43+V43)/2,0)</f>
        <v>15</v>
      </c>
      <c r="Z43" s="212" t="s">
        <v>29</v>
      </c>
      <c r="AA43" s="6"/>
      <c r="AB43" s="32"/>
      <c r="AC43" s="32"/>
      <c r="AD43" s="32"/>
      <c r="AE43" s="32"/>
      <c r="AF43" s="32"/>
      <c r="AG43" s="32"/>
      <c r="AH43" s="32"/>
      <c r="AI43" s="32"/>
      <c r="AJ43" s="32"/>
      <c r="AK43" s="41"/>
      <c r="AL43" s="41"/>
      <c r="AM43" s="41"/>
      <c r="AN43" s="41"/>
      <c r="AO43" s="41"/>
      <c r="AP43" s="41"/>
      <c r="AQ43" s="41"/>
      <c r="AR43" s="32"/>
      <c r="IV43"/>
    </row>
    <row r="44" spans="1:44" ht="15" thickBot="1">
      <c r="A44" s="4"/>
      <c r="B44" s="208"/>
      <c r="C44" s="208"/>
      <c r="D44" s="209"/>
      <c r="E44" s="209"/>
      <c r="F44" s="179"/>
      <c r="G44" s="179"/>
      <c r="H44" s="210"/>
      <c r="I44" s="210"/>
      <c r="J44" s="4"/>
      <c r="K44" s="5"/>
      <c r="L44" s="5"/>
      <c r="M44" s="5"/>
      <c r="N44" s="5"/>
      <c r="O44" s="5"/>
      <c r="P44" s="5"/>
      <c r="Q44" s="4"/>
      <c r="R44" s="6"/>
      <c r="S44" s="211" t="s">
        <v>151</v>
      </c>
      <c r="T44" s="211"/>
      <c r="U44" s="55">
        <f>ROUNDDOWN((T33/2),0)</f>
        <v>8</v>
      </c>
      <c r="V44" s="55">
        <v>10</v>
      </c>
      <c r="W44" s="55"/>
      <c r="X44" s="55"/>
      <c r="Y44" s="212">
        <f>ROUNDDOWN((U44+V44)/2,0)</f>
        <v>9</v>
      </c>
      <c r="Z44" s="212" t="s">
        <v>29</v>
      </c>
      <c r="AA44" s="6"/>
      <c r="AB44" s="32"/>
      <c r="AC44" s="193" t="s">
        <v>228</v>
      </c>
      <c r="AD44" s="193"/>
      <c r="AE44" s="193"/>
      <c r="AF44" s="193"/>
      <c r="AG44" s="193"/>
      <c r="AH44" s="193"/>
      <c r="AI44" s="193"/>
      <c r="AJ44" s="32"/>
      <c r="AK44" s="193" t="s">
        <v>233</v>
      </c>
      <c r="AL44" s="193"/>
      <c r="AM44" s="193"/>
      <c r="AN44" s="193"/>
      <c r="AO44" s="193"/>
      <c r="AP44" s="193"/>
      <c r="AQ44" s="193"/>
      <c r="AR44" s="32"/>
    </row>
    <row r="45" spans="1:44" ht="15" customHeight="1" thickBot="1">
      <c r="A45" s="4"/>
      <c r="B45" s="194"/>
      <c r="C45" s="194"/>
      <c r="D45" s="176"/>
      <c r="E45" s="176"/>
      <c r="F45" s="176"/>
      <c r="G45" s="176"/>
      <c r="H45" s="195"/>
      <c r="I45" s="195"/>
      <c r="J45" s="4"/>
      <c r="K45" s="196" t="s">
        <v>112</v>
      </c>
      <c r="L45" s="196"/>
      <c r="M45" s="196"/>
      <c r="N45" s="196"/>
      <c r="O45" s="196"/>
      <c r="P45" s="196"/>
      <c r="Q45" s="4"/>
      <c r="R45" s="6"/>
      <c r="S45" s="197" t="s">
        <v>152</v>
      </c>
      <c r="T45" s="197"/>
      <c r="U45" s="58">
        <f>T38</f>
        <v>3</v>
      </c>
      <c r="V45" s="58">
        <f>ROUNDDOWN((T31/2),0)</f>
        <v>0</v>
      </c>
      <c r="W45" s="58">
        <v>2</v>
      </c>
      <c r="X45" s="58"/>
      <c r="Y45" s="198">
        <f>ROUNDDOWN((U45+V45)/2,0)+W45</f>
        <v>3</v>
      </c>
      <c r="Z45" s="198" t="s">
        <v>29</v>
      </c>
      <c r="AA45" s="6"/>
      <c r="AB45" s="32"/>
      <c r="AC45" s="199" t="s">
        <v>235</v>
      </c>
      <c r="AD45" s="200"/>
      <c r="AE45" s="200"/>
      <c r="AF45" s="200"/>
      <c r="AG45" s="200"/>
      <c r="AH45" s="200"/>
      <c r="AI45" s="201"/>
      <c r="AJ45" s="32"/>
      <c r="AK45" s="187" t="s">
        <v>234</v>
      </c>
      <c r="AL45" s="187"/>
      <c r="AM45" s="187"/>
      <c r="AN45" s="187"/>
      <c r="AO45" s="187"/>
      <c r="AP45" s="187"/>
      <c r="AQ45" s="187"/>
      <c r="AR45" s="32"/>
    </row>
    <row r="46" spans="1:44" ht="15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186" t="str">
        <f>T17</f>
        <v>파괴의 오른손</v>
      </c>
      <c r="L46" s="186"/>
      <c r="M46" s="186"/>
      <c r="N46" s="186"/>
      <c r="O46" s="186"/>
      <c r="P46" s="186"/>
      <c r="Q46" s="4"/>
      <c r="R46" s="6"/>
      <c r="S46" s="6"/>
      <c r="T46" s="6"/>
      <c r="U46" s="6"/>
      <c r="V46" s="6"/>
      <c r="W46" s="6"/>
      <c r="X46" s="6"/>
      <c r="Y46" s="6"/>
      <c r="Z46" s="6"/>
      <c r="AA46" s="6"/>
      <c r="AB46" s="32"/>
      <c r="AC46" s="202"/>
      <c r="AD46" s="203"/>
      <c r="AE46" s="203"/>
      <c r="AF46" s="203"/>
      <c r="AG46" s="203"/>
      <c r="AH46" s="203"/>
      <c r="AI46" s="204"/>
      <c r="AJ46" s="32"/>
      <c r="AK46" s="187"/>
      <c r="AL46" s="187"/>
      <c r="AM46" s="187"/>
      <c r="AN46" s="187"/>
      <c r="AO46" s="187"/>
      <c r="AP46" s="187"/>
      <c r="AQ46" s="187"/>
      <c r="AR46" s="32"/>
    </row>
    <row r="47" spans="1:44" ht="15" thickBot="1">
      <c r="A47" s="4"/>
      <c r="B47" s="188" t="s">
        <v>85</v>
      </c>
      <c r="C47" s="188"/>
      <c r="D47" s="188"/>
      <c r="E47" s="188"/>
      <c r="F47" s="188"/>
      <c r="G47" s="188"/>
      <c r="H47" s="188"/>
      <c r="I47" s="188"/>
      <c r="J47" s="4"/>
      <c r="K47" s="186" t="str">
        <f>U17</f>
        <v>해체의 왼손</v>
      </c>
      <c r="L47" s="186"/>
      <c r="M47" s="186"/>
      <c r="N47" s="186"/>
      <c r="O47" s="186"/>
      <c r="P47" s="186"/>
      <c r="Q47" s="4"/>
      <c r="R47" s="6"/>
      <c r="S47" s="189" t="s">
        <v>153</v>
      </c>
      <c r="T47" s="190"/>
      <c r="U47" s="190"/>
      <c r="V47" s="118" t="s">
        <v>157</v>
      </c>
      <c r="W47" s="190" t="s">
        <v>30</v>
      </c>
      <c r="X47" s="190"/>
      <c r="Y47" s="190"/>
      <c r="Z47" s="118" t="s">
        <v>158</v>
      </c>
      <c r="AA47" s="6"/>
      <c r="AB47" s="32"/>
      <c r="AC47" s="202"/>
      <c r="AD47" s="203"/>
      <c r="AE47" s="203"/>
      <c r="AF47" s="203"/>
      <c r="AG47" s="203"/>
      <c r="AH47" s="203"/>
      <c r="AI47" s="204"/>
      <c r="AJ47" s="32"/>
      <c r="AK47" s="187"/>
      <c r="AL47" s="187"/>
      <c r="AM47" s="187"/>
      <c r="AN47" s="187"/>
      <c r="AO47" s="187"/>
      <c r="AP47" s="187"/>
      <c r="AQ47" s="187"/>
      <c r="AR47" s="32"/>
    </row>
    <row r="48" spans="1:44" ht="15" thickBot="1">
      <c r="A48" s="4"/>
      <c r="B48" s="191" t="s">
        <v>354</v>
      </c>
      <c r="C48" s="191"/>
      <c r="D48" s="191"/>
      <c r="E48" s="191"/>
      <c r="F48" s="191"/>
      <c r="G48" s="191"/>
      <c r="H48" s="191"/>
      <c r="I48" s="191"/>
      <c r="J48" s="4"/>
      <c r="K48" s="186" t="str">
        <f>V17</f>
        <v>분쇄의 오른발</v>
      </c>
      <c r="L48" s="186"/>
      <c r="M48" s="186"/>
      <c r="N48" s="186"/>
      <c r="O48" s="186"/>
      <c r="P48" s="186"/>
      <c r="Q48" s="4"/>
      <c r="R48" s="6"/>
      <c r="S48" s="192" t="s">
        <v>100</v>
      </c>
      <c r="T48" s="192"/>
      <c r="U48" s="59">
        <f>(Z7*2)</f>
        <v>40</v>
      </c>
      <c r="V48" s="60" t="str">
        <f>IF(Z13&lt;18,IF(Z13&lt;10,IF(Z13&lt;5,IF(Z13&lt;3,"-2","-1"),0),"+1"),"+2")</f>
        <v>-2</v>
      </c>
      <c r="W48" s="181" t="s">
        <v>106</v>
      </c>
      <c r="X48" s="182"/>
      <c r="Y48" s="61">
        <f>Z11+Z12</f>
        <v>7</v>
      </c>
      <c r="Z48" s="60" t="str">
        <f>IF(Z13&lt;18,IF(Z13&lt;10,IF(Z13&lt;5,IF(Z13&lt;3,"-2","-1"),0),"+1"),"+2")</f>
        <v>-2</v>
      </c>
      <c r="AA48" s="6"/>
      <c r="AB48" s="32"/>
      <c r="AC48" s="202"/>
      <c r="AD48" s="203"/>
      <c r="AE48" s="203"/>
      <c r="AF48" s="203"/>
      <c r="AG48" s="203"/>
      <c r="AH48" s="203"/>
      <c r="AI48" s="204"/>
      <c r="AJ48" s="32"/>
      <c r="AK48" s="187"/>
      <c r="AL48" s="187"/>
      <c r="AM48" s="187"/>
      <c r="AN48" s="187"/>
      <c r="AO48" s="187"/>
      <c r="AP48" s="187"/>
      <c r="AQ48" s="187"/>
      <c r="AR48" s="32"/>
    </row>
    <row r="49" spans="1:44" ht="15" thickBot="1">
      <c r="A49" s="4"/>
      <c r="B49" s="191"/>
      <c r="C49" s="191"/>
      <c r="D49" s="191"/>
      <c r="E49" s="191"/>
      <c r="F49" s="191"/>
      <c r="G49" s="191"/>
      <c r="H49" s="191"/>
      <c r="I49" s="191"/>
      <c r="J49" s="4"/>
      <c r="K49" s="186" t="str">
        <f>W17</f>
        <v>충격의 왼발</v>
      </c>
      <c r="L49" s="186"/>
      <c r="M49" s="186"/>
      <c r="N49" s="186"/>
      <c r="O49" s="186"/>
      <c r="P49" s="186"/>
      <c r="Q49" s="4"/>
      <c r="R49" s="6"/>
      <c r="S49" s="181" t="s">
        <v>101</v>
      </c>
      <c r="T49" s="182"/>
      <c r="U49" s="61">
        <f>Z7+Z8</f>
        <v>40</v>
      </c>
      <c r="V49" s="60" t="str">
        <f>IF(Z13&lt;18,IF(Z13&lt;10,IF(Z13&lt;5,IF(Z13&lt;3,"-2","-1"),0),"+1"),"+2")</f>
        <v>-2</v>
      </c>
      <c r="W49" s="181" t="s">
        <v>107</v>
      </c>
      <c r="X49" s="182"/>
      <c r="Y49" s="62">
        <f>(Z12*2)</f>
        <v>2</v>
      </c>
      <c r="Z49" s="60" t="str">
        <f>IF(Z13&lt;18,IF(Z13&lt;10,IF(Z13&lt;5,IF(Z13&lt;3,"-2","-1"),0),"+1"),"+2")</f>
        <v>-2</v>
      </c>
      <c r="AA49" s="6"/>
      <c r="AB49" s="32"/>
      <c r="AC49" s="202"/>
      <c r="AD49" s="203"/>
      <c r="AE49" s="203"/>
      <c r="AF49" s="203"/>
      <c r="AG49" s="203"/>
      <c r="AH49" s="203"/>
      <c r="AI49" s="204"/>
      <c r="AJ49" s="32"/>
      <c r="AK49" s="187"/>
      <c r="AL49" s="187"/>
      <c r="AM49" s="187"/>
      <c r="AN49" s="187"/>
      <c r="AO49" s="187"/>
      <c r="AP49" s="187"/>
      <c r="AQ49" s="187"/>
      <c r="AR49" s="32"/>
    </row>
    <row r="50" spans="1:44" ht="15" thickBot="1">
      <c r="A50" s="4"/>
      <c r="B50" s="191"/>
      <c r="C50" s="191"/>
      <c r="D50" s="191"/>
      <c r="E50" s="191"/>
      <c r="F50" s="191"/>
      <c r="G50" s="191"/>
      <c r="H50" s="191"/>
      <c r="I50" s="191"/>
      <c r="J50" s="4"/>
      <c r="K50" s="186" t="str">
        <f>X17</f>
        <v>괴력</v>
      </c>
      <c r="L50" s="186"/>
      <c r="M50" s="186"/>
      <c r="N50" s="186"/>
      <c r="O50" s="186"/>
      <c r="P50" s="186"/>
      <c r="Q50" s="4"/>
      <c r="R50" s="6"/>
      <c r="S50" s="181" t="s">
        <v>154</v>
      </c>
      <c r="T50" s="182"/>
      <c r="U50" s="61">
        <f>ROUNDDOWN((D19/2),0)+Z9</f>
        <v>1</v>
      </c>
      <c r="V50" s="60" t="str">
        <f>IF(Z13&lt;18,IF(Z13&lt;10,IF(Z13&lt;5,IF(Z13&lt;3,"-2","-1"),0),"+1"),"+2")</f>
        <v>-2</v>
      </c>
      <c r="W50" s="181" t="s">
        <v>108</v>
      </c>
      <c r="X50" s="182"/>
      <c r="Y50" s="61">
        <f>Z11+Z9</f>
        <v>7</v>
      </c>
      <c r="Z50" s="60" t="str">
        <f>IF(Z13&lt;18,IF(Z13&lt;10,IF(Z13&lt;5,IF(Z13&lt;3,"-2","-1"),0),"+1"),"+2")</f>
        <v>-2</v>
      </c>
      <c r="AA50" s="6"/>
      <c r="AB50" s="32"/>
      <c r="AC50" s="202"/>
      <c r="AD50" s="203"/>
      <c r="AE50" s="203"/>
      <c r="AF50" s="203"/>
      <c r="AG50" s="203"/>
      <c r="AH50" s="203"/>
      <c r="AI50" s="204"/>
      <c r="AJ50" s="32"/>
      <c r="AK50" s="187"/>
      <c r="AL50" s="187"/>
      <c r="AM50" s="187"/>
      <c r="AN50" s="187"/>
      <c r="AO50" s="187"/>
      <c r="AP50" s="187"/>
      <c r="AQ50" s="187"/>
      <c r="AR50" s="32"/>
    </row>
    <row r="51" spans="1:44" ht="15" thickBot="1">
      <c r="A51" s="4"/>
      <c r="B51" s="191"/>
      <c r="C51" s="191"/>
      <c r="D51" s="191"/>
      <c r="E51" s="191"/>
      <c r="F51" s="191"/>
      <c r="G51" s="191"/>
      <c r="H51" s="191"/>
      <c r="I51" s="191"/>
      <c r="J51" s="4"/>
      <c r="K51" s="180">
        <f>Y17</f>
        <v>0</v>
      </c>
      <c r="L51" s="180"/>
      <c r="M51" s="180"/>
      <c r="N51" s="180"/>
      <c r="O51" s="180"/>
      <c r="P51" s="180"/>
      <c r="Q51" s="4"/>
      <c r="R51" s="6"/>
      <c r="S51" s="181" t="s">
        <v>103</v>
      </c>
      <c r="T51" s="182"/>
      <c r="U51" s="62">
        <f>T31</f>
        <v>1</v>
      </c>
      <c r="V51" s="60" t="str">
        <f>IF(Z13&lt;18,IF(Z13&lt;10,IF(Z13&lt;5,IF(Z13&lt;3,"-2","-1"),0),"+1"),"+2")</f>
        <v>-2</v>
      </c>
      <c r="W51" s="181" t="s">
        <v>109</v>
      </c>
      <c r="X51" s="182"/>
      <c r="Y51" s="61">
        <f>ROUNDDOWN((D19/2),0)+Z10</f>
        <v>1</v>
      </c>
      <c r="Z51" s="60" t="str">
        <f>IF(Z13&lt;18,IF(Z13&lt;10,IF(Z13&lt;5,IF(Z13&lt;3,"-2","-1"),0),"+1"),"+2")</f>
        <v>-2</v>
      </c>
      <c r="AA51" s="6"/>
      <c r="AB51" s="32"/>
      <c r="AC51" s="202"/>
      <c r="AD51" s="203"/>
      <c r="AE51" s="203"/>
      <c r="AF51" s="203"/>
      <c r="AG51" s="203"/>
      <c r="AH51" s="203"/>
      <c r="AI51" s="204"/>
      <c r="AJ51" s="32"/>
      <c r="AK51" s="187"/>
      <c r="AL51" s="187"/>
      <c r="AM51" s="187"/>
      <c r="AN51" s="187"/>
      <c r="AO51" s="187"/>
      <c r="AP51" s="187"/>
      <c r="AQ51" s="187"/>
      <c r="AR51" s="32"/>
    </row>
    <row r="52" spans="1:44" ht="15" thickBot="1">
      <c r="A52" s="4"/>
      <c r="B52" s="191"/>
      <c r="C52" s="191"/>
      <c r="D52" s="191"/>
      <c r="E52" s="191"/>
      <c r="F52" s="191"/>
      <c r="G52" s="191"/>
      <c r="H52" s="191"/>
      <c r="I52" s="191"/>
      <c r="J52" s="4"/>
      <c r="K52" s="4"/>
      <c r="L52" s="4"/>
      <c r="M52" s="4"/>
      <c r="N52" s="4"/>
      <c r="O52" s="4"/>
      <c r="P52" s="4"/>
      <c r="Q52" s="4"/>
      <c r="R52" s="6"/>
      <c r="S52" s="181" t="s">
        <v>104</v>
      </c>
      <c r="T52" s="182"/>
      <c r="U52" s="62">
        <f>(Z9*2)</f>
        <v>2</v>
      </c>
      <c r="V52" s="60" t="str">
        <f>IF(Z13&lt;18,IF(Z13&lt;10,IF(Z13&lt;5,IF(Z13&lt;3,"-2","-1"),0),"+1"),"+2")</f>
        <v>-2</v>
      </c>
      <c r="W52" s="181" t="s">
        <v>156</v>
      </c>
      <c r="X52" s="182"/>
      <c r="Y52" s="61">
        <f>ROUNDDOWN((D19/2),0)+Z13</f>
        <v>1</v>
      </c>
      <c r="Z52" s="60" t="str">
        <f>IF(Z13&lt;18,IF(Z13&lt;10,IF(Z13&lt;5,IF(Z13&lt;3,"-2","-1"),0),"+1"),"+2")</f>
        <v>-2</v>
      </c>
      <c r="AA52" s="6"/>
      <c r="AB52" s="32"/>
      <c r="AC52" s="202"/>
      <c r="AD52" s="203"/>
      <c r="AE52" s="203"/>
      <c r="AF52" s="203"/>
      <c r="AG52" s="203"/>
      <c r="AH52" s="203"/>
      <c r="AI52" s="204"/>
      <c r="AJ52" s="32"/>
      <c r="AK52" s="187"/>
      <c r="AL52" s="187"/>
      <c r="AM52" s="187"/>
      <c r="AN52" s="187"/>
      <c r="AO52" s="187"/>
      <c r="AP52" s="187"/>
      <c r="AQ52" s="187"/>
      <c r="AR52" s="32"/>
    </row>
    <row r="53" spans="1:44" ht="15" thickBot="1">
      <c r="A53" s="4"/>
      <c r="B53" s="191"/>
      <c r="C53" s="191"/>
      <c r="D53" s="191"/>
      <c r="E53" s="191"/>
      <c r="F53" s="191"/>
      <c r="G53" s="191"/>
      <c r="H53" s="191"/>
      <c r="I53" s="191"/>
      <c r="J53" s="4"/>
      <c r="K53" s="183" t="s">
        <v>113</v>
      </c>
      <c r="L53" s="183"/>
      <c r="M53" s="183"/>
      <c r="N53" s="183"/>
      <c r="O53" s="183"/>
      <c r="P53" s="183"/>
      <c r="Q53" s="4"/>
      <c r="R53" s="6"/>
      <c r="S53" s="184" t="s">
        <v>155</v>
      </c>
      <c r="T53" s="185"/>
      <c r="U53" s="63">
        <f>Z11+Z10</f>
        <v>7</v>
      </c>
      <c r="V53" s="64" t="str">
        <f>IF(Z13&lt;18,IF(Z13&lt;10,IF(Z13&lt;5,IF(Z13&lt;3,"-2","-1"),0),"+1"),"+2")</f>
        <v>-2</v>
      </c>
      <c r="W53" s="184" t="s">
        <v>111</v>
      </c>
      <c r="X53" s="185"/>
      <c r="Y53" s="65">
        <f>(Z13*2)</f>
        <v>2</v>
      </c>
      <c r="Z53" s="64" t="str">
        <f>IF(Z13&lt;18,IF(Z13&lt;10,IF(Z13&lt;5,IF(Z13&lt;3,"-2","-1"),0),"+1"),"+2")</f>
        <v>-2</v>
      </c>
      <c r="AA53" s="6"/>
      <c r="AB53" s="32"/>
      <c r="AC53" s="202"/>
      <c r="AD53" s="203"/>
      <c r="AE53" s="203"/>
      <c r="AF53" s="203"/>
      <c r="AG53" s="203"/>
      <c r="AH53" s="203"/>
      <c r="AI53" s="204"/>
      <c r="AJ53" s="32"/>
      <c r="AK53" s="187"/>
      <c r="AL53" s="187"/>
      <c r="AM53" s="187"/>
      <c r="AN53" s="187"/>
      <c r="AO53" s="187"/>
      <c r="AP53" s="187"/>
      <c r="AQ53" s="187"/>
      <c r="AR53" s="32"/>
    </row>
    <row r="54" spans="1:44" ht="15" thickBot="1">
      <c r="A54" s="4"/>
      <c r="B54" s="191"/>
      <c r="C54" s="191"/>
      <c r="D54" s="191"/>
      <c r="E54" s="191"/>
      <c r="F54" s="191"/>
      <c r="G54" s="191"/>
      <c r="H54" s="191"/>
      <c r="I54" s="191"/>
      <c r="J54" s="4"/>
      <c r="K54" s="66" t="s">
        <v>31</v>
      </c>
      <c r="L54" s="67">
        <f>ROUNDDOWN((Z8/3),0)</f>
        <v>6</v>
      </c>
      <c r="M54" s="68" t="s">
        <v>32</v>
      </c>
      <c r="N54" s="109" t="s">
        <v>65</v>
      </c>
      <c r="O54" s="67">
        <f>ROUNDDOWN((Z10/3),0)</f>
        <v>0</v>
      </c>
      <c r="P54" s="68" t="s">
        <v>33</v>
      </c>
      <c r="Q54" s="4"/>
      <c r="R54" s="6"/>
      <c r="S54" s="6"/>
      <c r="T54" s="6"/>
      <c r="U54" s="6"/>
      <c r="V54" s="6"/>
      <c r="W54" s="6"/>
      <c r="X54" s="6"/>
      <c r="Y54" s="6"/>
      <c r="Z54" s="6"/>
      <c r="AA54" s="6"/>
      <c r="AB54" s="32"/>
      <c r="AC54" s="202"/>
      <c r="AD54" s="203"/>
      <c r="AE54" s="203"/>
      <c r="AF54" s="203"/>
      <c r="AG54" s="203"/>
      <c r="AH54" s="203"/>
      <c r="AI54" s="204"/>
      <c r="AJ54" s="32"/>
      <c r="AK54" s="187"/>
      <c r="AL54" s="187"/>
      <c r="AM54" s="187"/>
      <c r="AN54" s="187"/>
      <c r="AO54" s="187"/>
      <c r="AP54" s="187"/>
      <c r="AQ54" s="187"/>
      <c r="AR54" s="32"/>
    </row>
    <row r="55" spans="1:44" ht="1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32"/>
      <c r="AC55" s="202"/>
      <c r="AD55" s="203"/>
      <c r="AE55" s="203"/>
      <c r="AF55" s="203"/>
      <c r="AG55" s="203"/>
      <c r="AH55" s="203"/>
      <c r="AI55" s="204"/>
      <c r="AJ55" s="32"/>
      <c r="AK55" s="187"/>
      <c r="AL55" s="187"/>
      <c r="AM55" s="187"/>
      <c r="AN55" s="187"/>
      <c r="AO55" s="187"/>
      <c r="AP55" s="187"/>
      <c r="AQ55" s="187"/>
      <c r="AR55" s="32"/>
    </row>
    <row r="56" spans="1:44" ht="15" thickBot="1">
      <c r="A56" s="5"/>
      <c r="B56" s="148" t="s">
        <v>86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5"/>
      <c r="R56" s="41"/>
      <c r="S56" s="177" t="s">
        <v>159</v>
      </c>
      <c r="T56" s="177"/>
      <c r="U56" s="177"/>
      <c r="V56" s="177"/>
      <c r="W56" s="177"/>
      <c r="X56" s="177"/>
      <c r="Y56" s="177"/>
      <c r="Z56" s="177"/>
      <c r="AA56" s="41"/>
      <c r="AB56" s="32"/>
      <c r="AC56" s="202"/>
      <c r="AD56" s="203"/>
      <c r="AE56" s="203"/>
      <c r="AF56" s="203"/>
      <c r="AG56" s="203"/>
      <c r="AH56" s="203"/>
      <c r="AI56" s="204"/>
      <c r="AJ56" s="32"/>
      <c r="AK56" s="187"/>
      <c r="AL56" s="187"/>
      <c r="AM56" s="187"/>
      <c r="AN56" s="187"/>
      <c r="AO56" s="187"/>
      <c r="AP56" s="187"/>
      <c r="AQ56" s="187"/>
      <c r="AR56" s="32"/>
    </row>
    <row r="57" spans="1:44" ht="15" thickBot="1">
      <c r="A57" s="5"/>
      <c r="B57" s="157" t="s">
        <v>87</v>
      </c>
      <c r="C57" s="158"/>
      <c r="D57" s="158"/>
      <c r="E57" s="108" t="s">
        <v>88</v>
      </c>
      <c r="F57" s="159" t="s">
        <v>141</v>
      </c>
      <c r="G57" s="159"/>
      <c r="H57" s="160" t="s">
        <v>89</v>
      </c>
      <c r="I57" s="160"/>
      <c r="J57" s="160"/>
      <c r="K57" s="160" t="s">
        <v>90</v>
      </c>
      <c r="L57" s="160"/>
      <c r="M57" s="160"/>
      <c r="N57" s="161" t="s">
        <v>10</v>
      </c>
      <c r="O57" s="161"/>
      <c r="P57" s="161"/>
      <c r="Q57" s="5"/>
      <c r="R57" s="41"/>
      <c r="S57" s="119" t="s">
        <v>160</v>
      </c>
      <c r="T57" s="120" t="s">
        <v>161</v>
      </c>
      <c r="U57" s="178" t="s">
        <v>162</v>
      </c>
      <c r="V57" s="179"/>
      <c r="W57" s="178" t="s">
        <v>163</v>
      </c>
      <c r="X57" s="179"/>
      <c r="Y57" s="120" t="s">
        <v>164</v>
      </c>
      <c r="Z57" s="121" t="s">
        <v>165</v>
      </c>
      <c r="AA57" s="41"/>
      <c r="AB57" s="32"/>
      <c r="AC57" s="205"/>
      <c r="AD57" s="206"/>
      <c r="AE57" s="206"/>
      <c r="AF57" s="206"/>
      <c r="AG57" s="206"/>
      <c r="AH57" s="206"/>
      <c r="AI57" s="207"/>
      <c r="AJ57" s="32"/>
      <c r="AK57" s="187"/>
      <c r="AL57" s="187"/>
      <c r="AM57" s="187"/>
      <c r="AN57" s="187"/>
      <c r="AO57" s="187"/>
      <c r="AP57" s="187"/>
      <c r="AQ57" s="187"/>
      <c r="AR57" s="32"/>
    </row>
    <row r="58" spans="1:44" ht="15" thickBot="1">
      <c r="A58" s="5"/>
      <c r="B58" s="132"/>
      <c r="C58" s="132"/>
      <c r="D58" s="132"/>
      <c r="E58" s="133"/>
      <c r="F58" s="134"/>
      <c r="G58" s="134"/>
      <c r="H58" s="135" t="s">
        <v>11</v>
      </c>
      <c r="I58" s="135" t="s">
        <v>11</v>
      </c>
      <c r="J58" s="135" t="s">
        <v>11</v>
      </c>
      <c r="K58" s="69" t="s">
        <v>11</v>
      </c>
      <c r="L58" s="69" t="s">
        <v>11</v>
      </c>
      <c r="M58" s="69" t="s">
        <v>11</v>
      </c>
      <c r="N58" s="69" t="s">
        <v>11</v>
      </c>
      <c r="O58" s="69" t="s">
        <v>11</v>
      </c>
      <c r="P58" s="70" t="s">
        <v>11</v>
      </c>
      <c r="Q58" s="5"/>
      <c r="R58" s="41"/>
      <c r="S58" s="46" t="s">
        <v>34</v>
      </c>
      <c r="T58" s="71" t="s">
        <v>35</v>
      </c>
      <c r="U58" s="176" t="s">
        <v>36</v>
      </c>
      <c r="V58" s="176"/>
      <c r="W58" s="176" t="s">
        <v>37</v>
      </c>
      <c r="X58" s="176"/>
      <c r="Y58" s="71" t="s">
        <v>38</v>
      </c>
      <c r="Z58" s="72" t="s">
        <v>39</v>
      </c>
      <c r="AA58" s="41"/>
      <c r="AB58" s="32"/>
      <c r="AC58" s="41"/>
      <c r="AD58" s="41"/>
      <c r="AE58" s="41"/>
      <c r="AF58" s="41"/>
      <c r="AG58" s="41"/>
      <c r="AH58" s="41"/>
      <c r="AI58" s="41"/>
      <c r="AJ58" s="32"/>
      <c r="AK58" s="41"/>
      <c r="AL58" s="41"/>
      <c r="AM58" s="41"/>
      <c r="AN58" s="41"/>
      <c r="AO58" s="41"/>
      <c r="AP58" s="41"/>
      <c r="AQ58" s="41"/>
      <c r="AR58" s="32"/>
    </row>
    <row r="59" spans="1:27" ht="14.25">
      <c r="A59" s="5"/>
      <c r="B59" s="132"/>
      <c r="C59" s="132"/>
      <c r="D59" s="132"/>
      <c r="E59" s="133"/>
      <c r="F59" s="134"/>
      <c r="G59" s="134"/>
      <c r="H59" s="135"/>
      <c r="I59" s="135"/>
      <c r="J59" s="135"/>
      <c r="K59" s="69" t="s">
        <v>11</v>
      </c>
      <c r="L59" s="69" t="s">
        <v>11</v>
      </c>
      <c r="M59" s="69" t="s">
        <v>11</v>
      </c>
      <c r="N59" s="69" t="s">
        <v>11</v>
      </c>
      <c r="O59" s="69" t="s">
        <v>11</v>
      </c>
      <c r="P59" s="70" t="s">
        <v>11</v>
      </c>
      <c r="Q59" s="5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4.25">
      <c r="A60" s="5"/>
      <c r="B60" s="73" t="s">
        <v>91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5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 spans="1:27" ht="14.25">
      <c r="A61" s="5"/>
      <c r="B61" s="157" t="s">
        <v>87</v>
      </c>
      <c r="C61" s="158"/>
      <c r="D61" s="158"/>
      <c r="E61" s="108" t="s">
        <v>88</v>
      </c>
      <c r="F61" s="159" t="s">
        <v>141</v>
      </c>
      <c r="G61" s="159"/>
      <c r="H61" s="160" t="s">
        <v>89</v>
      </c>
      <c r="I61" s="160"/>
      <c r="J61" s="160"/>
      <c r="K61" s="160" t="s">
        <v>90</v>
      </c>
      <c r="L61" s="160"/>
      <c r="M61" s="160"/>
      <c r="N61" s="161" t="s">
        <v>10</v>
      </c>
      <c r="O61" s="161"/>
      <c r="P61" s="161"/>
      <c r="Q61" s="5"/>
      <c r="R61" s="74"/>
      <c r="S61" s="153" t="s">
        <v>166</v>
      </c>
      <c r="T61" s="153"/>
      <c r="U61" s="153"/>
      <c r="V61" s="153"/>
      <c r="W61" s="153"/>
      <c r="X61" s="153"/>
      <c r="Y61" s="153"/>
      <c r="Z61" s="153"/>
      <c r="AA61" s="75"/>
    </row>
    <row r="62" spans="1:27" ht="14.25">
      <c r="A62" s="5"/>
      <c r="B62" s="132"/>
      <c r="C62" s="132"/>
      <c r="D62" s="132"/>
      <c r="E62" s="133"/>
      <c r="F62" s="134"/>
      <c r="G62" s="134"/>
      <c r="H62" s="135" t="s">
        <v>11</v>
      </c>
      <c r="I62" s="135" t="s">
        <v>11</v>
      </c>
      <c r="J62" s="135" t="s">
        <v>11</v>
      </c>
      <c r="K62" s="69" t="s">
        <v>11</v>
      </c>
      <c r="L62" s="69" t="s">
        <v>11</v>
      </c>
      <c r="M62" s="69" t="s">
        <v>11</v>
      </c>
      <c r="N62" s="69" t="s">
        <v>11</v>
      </c>
      <c r="O62" s="69" t="s">
        <v>11</v>
      </c>
      <c r="P62" s="70" t="s">
        <v>11</v>
      </c>
      <c r="Q62" s="5"/>
      <c r="R62" s="74"/>
      <c r="S62" s="173" t="s">
        <v>167</v>
      </c>
      <c r="T62" s="173"/>
      <c r="U62" s="174" t="s">
        <v>28</v>
      </c>
      <c r="V62" s="174"/>
      <c r="W62" s="174"/>
      <c r="X62" s="175" t="s">
        <v>173</v>
      </c>
      <c r="Y62" s="175"/>
      <c r="Z62" s="175"/>
      <c r="AA62" s="75"/>
    </row>
    <row r="63" spans="1:27" ht="14.25">
      <c r="A63" s="5"/>
      <c r="B63" s="132"/>
      <c r="C63" s="132"/>
      <c r="D63" s="132"/>
      <c r="E63" s="133"/>
      <c r="F63" s="134"/>
      <c r="G63" s="134"/>
      <c r="H63" s="135"/>
      <c r="I63" s="135"/>
      <c r="J63" s="135"/>
      <c r="K63" s="69" t="s">
        <v>11</v>
      </c>
      <c r="L63" s="69" t="s">
        <v>11</v>
      </c>
      <c r="M63" s="69" t="s">
        <v>11</v>
      </c>
      <c r="N63" s="69" t="s">
        <v>11</v>
      </c>
      <c r="O63" s="69" t="s">
        <v>11</v>
      </c>
      <c r="P63" s="70" t="s">
        <v>11</v>
      </c>
      <c r="Q63" s="5"/>
      <c r="R63" s="74"/>
      <c r="S63" s="170" t="s">
        <v>172</v>
      </c>
      <c r="T63" s="170"/>
      <c r="U63" s="169" t="s">
        <v>28</v>
      </c>
      <c r="V63" s="169"/>
      <c r="W63" s="169"/>
      <c r="X63" s="165" t="s">
        <v>174</v>
      </c>
      <c r="Y63" s="165"/>
      <c r="Z63" s="165"/>
      <c r="AA63" s="75"/>
    </row>
    <row r="64" spans="1:27" ht="14.25">
      <c r="A64" s="5"/>
      <c r="B64" s="73" t="s">
        <v>91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5"/>
      <c r="R64" s="74"/>
      <c r="S64" s="170" t="s">
        <v>168</v>
      </c>
      <c r="T64" s="170"/>
      <c r="U64" s="169" t="s">
        <v>28</v>
      </c>
      <c r="V64" s="169"/>
      <c r="W64" s="169"/>
      <c r="X64" s="172" t="s">
        <v>28</v>
      </c>
      <c r="Y64" s="172"/>
      <c r="Z64" s="172"/>
      <c r="AA64" s="75"/>
    </row>
    <row r="65" spans="1:27" ht="15" customHeight="1">
      <c r="A65" s="5"/>
      <c r="B65" s="157" t="s">
        <v>87</v>
      </c>
      <c r="C65" s="158"/>
      <c r="D65" s="158"/>
      <c r="E65" s="108" t="s">
        <v>88</v>
      </c>
      <c r="F65" s="159" t="s">
        <v>141</v>
      </c>
      <c r="G65" s="159"/>
      <c r="H65" s="160" t="s">
        <v>89</v>
      </c>
      <c r="I65" s="160"/>
      <c r="J65" s="160"/>
      <c r="K65" s="160" t="s">
        <v>90</v>
      </c>
      <c r="L65" s="160"/>
      <c r="M65" s="160"/>
      <c r="N65" s="161" t="s">
        <v>10</v>
      </c>
      <c r="O65" s="161"/>
      <c r="P65" s="161"/>
      <c r="Q65" s="5"/>
      <c r="R65" s="74"/>
      <c r="S65" s="170" t="s">
        <v>169</v>
      </c>
      <c r="T65" s="170"/>
      <c r="U65" s="169" t="s">
        <v>28</v>
      </c>
      <c r="V65" s="169"/>
      <c r="W65" s="169"/>
      <c r="X65" s="165" t="s">
        <v>175</v>
      </c>
      <c r="Y65" s="165"/>
      <c r="Z65" s="165"/>
      <c r="AA65" s="74"/>
    </row>
    <row r="66" spans="1:27" ht="14.25">
      <c r="A66" s="5"/>
      <c r="B66" s="132"/>
      <c r="C66" s="132"/>
      <c r="D66" s="132"/>
      <c r="E66" s="133"/>
      <c r="F66" s="134"/>
      <c r="G66" s="134"/>
      <c r="H66" s="135" t="s">
        <v>11</v>
      </c>
      <c r="I66" s="135" t="s">
        <v>11</v>
      </c>
      <c r="J66" s="135" t="s">
        <v>11</v>
      </c>
      <c r="K66" s="69" t="s">
        <v>11</v>
      </c>
      <c r="L66" s="69" t="s">
        <v>11</v>
      </c>
      <c r="M66" s="69" t="s">
        <v>11</v>
      </c>
      <c r="N66" s="69" t="s">
        <v>11</v>
      </c>
      <c r="O66" s="69" t="s">
        <v>11</v>
      </c>
      <c r="P66" s="70" t="s">
        <v>11</v>
      </c>
      <c r="Q66" s="5"/>
      <c r="R66" s="74"/>
      <c r="S66" s="170" t="s">
        <v>170</v>
      </c>
      <c r="T66" s="170"/>
      <c r="U66" s="171" t="s">
        <v>177</v>
      </c>
      <c r="V66" s="171"/>
      <c r="W66" s="171"/>
      <c r="X66" s="165" t="s">
        <v>175</v>
      </c>
      <c r="Y66" s="165"/>
      <c r="Z66" s="165"/>
      <c r="AA66" s="74"/>
    </row>
    <row r="67" spans="1:27" ht="14.25">
      <c r="A67" s="5"/>
      <c r="B67" s="132"/>
      <c r="C67" s="132"/>
      <c r="D67" s="132"/>
      <c r="E67" s="133"/>
      <c r="F67" s="134"/>
      <c r="G67" s="134"/>
      <c r="H67" s="135"/>
      <c r="I67" s="135"/>
      <c r="J67" s="135"/>
      <c r="K67" s="69" t="s">
        <v>11</v>
      </c>
      <c r="L67" s="69" t="s">
        <v>11</v>
      </c>
      <c r="M67" s="69" t="s">
        <v>11</v>
      </c>
      <c r="N67" s="69" t="s">
        <v>11</v>
      </c>
      <c r="O67" s="69" t="s">
        <v>11</v>
      </c>
      <c r="P67" s="70" t="s">
        <v>11</v>
      </c>
      <c r="Q67" s="5"/>
      <c r="R67" s="74"/>
      <c r="S67" s="166" t="s">
        <v>171</v>
      </c>
      <c r="T67" s="166"/>
      <c r="U67" s="167" t="s">
        <v>177</v>
      </c>
      <c r="V67" s="167"/>
      <c r="W67" s="167"/>
      <c r="X67" s="168" t="s">
        <v>176</v>
      </c>
      <c r="Y67" s="168"/>
      <c r="Z67" s="168"/>
      <c r="AA67" s="74"/>
    </row>
    <row r="68" spans="1:27" ht="14.25">
      <c r="A68" s="5"/>
      <c r="B68" s="73" t="s">
        <v>91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5"/>
      <c r="R68" s="74"/>
      <c r="S68" s="74"/>
      <c r="T68" s="74"/>
      <c r="U68" s="74"/>
      <c r="V68" s="74"/>
      <c r="W68" s="74"/>
      <c r="X68" s="74"/>
      <c r="Y68" s="74"/>
      <c r="Z68" s="74"/>
      <c r="AA68" s="75"/>
    </row>
    <row r="69" spans="1:27" ht="14.25">
      <c r="A69" s="5"/>
      <c r="B69" s="157" t="s">
        <v>87</v>
      </c>
      <c r="C69" s="158"/>
      <c r="D69" s="158"/>
      <c r="E69" s="108" t="s">
        <v>88</v>
      </c>
      <c r="F69" s="159" t="s">
        <v>141</v>
      </c>
      <c r="G69" s="159"/>
      <c r="H69" s="160" t="s">
        <v>89</v>
      </c>
      <c r="I69" s="160"/>
      <c r="J69" s="160"/>
      <c r="K69" s="160" t="s">
        <v>90</v>
      </c>
      <c r="L69" s="160"/>
      <c r="M69" s="160"/>
      <c r="N69" s="161" t="s">
        <v>10</v>
      </c>
      <c r="O69" s="161"/>
      <c r="P69" s="161"/>
      <c r="Q69" s="5"/>
      <c r="R69" s="76"/>
      <c r="S69" s="76"/>
      <c r="T69" s="76"/>
      <c r="U69" s="76"/>
      <c r="V69" s="76"/>
      <c r="W69" s="76"/>
      <c r="X69" s="76"/>
      <c r="Y69" s="76"/>
      <c r="Z69" s="76"/>
      <c r="AA69" s="77"/>
    </row>
    <row r="70" spans="1:27" ht="14.25">
      <c r="A70" s="5"/>
      <c r="B70" s="132"/>
      <c r="C70" s="132"/>
      <c r="D70" s="132"/>
      <c r="E70" s="133"/>
      <c r="F70" s="134"/>
      <c r="G70" s="134"/>
      <c r="H70" s="135" t="s">
        <v>11</v>
      </c>
      <c r="I70" s="135" t="s">
        <v>11</v>
      </c>
      <c r="J70" s="135" t="s">
        <v>11</v>
      </c>
      <c r="K70" s="69" t="s">
        <v>11</v>
      </c>
      <c r="L70" s="69" t="s">
        <v>11</v>
      </c>
      <c r="M70" s="69" t="s">
        <v>11</v>
      </c>
      <c r="N70" s="69" t="s">
        <v>11</v>
      </c>
      <c r="O70" s="69" t="s">
        <v>11</v>
      </c>
      <c r="P70" s="70" t="s">
        <v>11</v>
      </c>
      <c r="Q70" s="5"/>
      <c r="R70" s="76"/>
      <c r="S70" s="153" t="s">
        <v>178</v>
      </c>
      <c r="T70" s="153"/>
      <c r="U70" s="153"/>
      <c r="V70" s="153"/>
      <c r="W70" s="153"/>
      <c r="X70" s="153"/>
      <c r="Y70" s="153"/>
      <c r="Z70" s="153"/>
      <c r="AA70" s="77"/>
    </row>
    <row r="71" spans="1:27" ht="14.25">
      <c r="A71" s="5"/>
      <c r="B71" s="132"/>
      <c r="C71" s="132"/>
      <c r="D71" s="132"/>
      <c r="E71" s="133"/>
      <c r="F71" s="134"/>
      <c r="G71" s="134"/>
      <c r="H71" s="135"/>
      <c r="I71" s="135"/>
      <c r="J71" s="135"/>
      <c r="K71" s="69" t="s">
        <v>11</v>
      </c>
      <c r="L71" s="69" t="s">
        <v>11</v>
      </c>
      <c r="M71" s="69" t="s">
        <v>11</v>
      </c>
      <c r="N71" s="69" t="s">
        <v>11</v>
      </c>
      <c r="O71" s="69" t="s">
        <v>11</v>
      </c>
      <c r="P71" s="70" t="s">
        <v>11</v>
      </c>
      <c r="Q71" s="5"/>
      <c r="R71" s="76"/>
      <c r="S71" s="25"/>
      <c r="T71" s="162" t="s">
        <v>179</v>
      </c>
      <c r="U71" s="162"/>
      <c r="V71" s="162" t="s">
        <v>180</v>
      </c>
      <c r="W71" s="162"/>
      <c r="X71" s="162"/>
      <c r="Y71" s="163" t="s">
        <v>181</v>
      </c>
      <c r="Z71" s="164"/>
      <c r="AA71" s="77"/>
    </row>
    <row r="72" spans="1:27" ht="14.25">
      <c r="A72" s="5"/>
      <c r="B72" s="73" t="s">
        <v>91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5"/>
      <c r="R72" s="76"/>
      <c r="S72" s="111" t="s">
        <v>160</v>
      </c>
      <c r="T72" s="156" t="s">
        <v>40</v>
      </c>
      <c r="U72" s="156"/>
      <c r="V72" s="156" t="s">
        <v>41</v>
      </c>
      <c r="W72" s="156"/>
      <c r="X72" s="156"/>
      <c r="Y72" s="154" t="s">
        <v>187</v>
      </c>
      <c r="Z72" s="155"/>
      <c r="AA72" s="77"/>
    </row>
    <row r="73" spans="1:27" ht="14.25">
      <c r="A73" s="5"/>
      <c r="B73" s="157" t="s">
        <v>87</v>
      </c>
      <c r="C73" s="158"/>
      <c r="D73" s="158"/>
      <c r="E73" s="108" t="s">
        <v>88</v>
      </c>
      <c r="F73" s="159" t="s">
        <v>141</v>
      </c>
      <c r="G73" s="159"/>
      <c r="H73" s="160" t="s">
        <v>89</v>
      </c>
      <c r="I73" s="160"/>
      <c r="J73" s="160"/>
      <c r="K73" s="160" t="s">
        <v>90</v>
      </c>
      <c r="L73" s="160"/>
      <c r="M73" s="160"/>
      <c r="N73" s="161" t="s">
        <v>10</v>
      </c>
      <c r="O73" s="161"/>
      <c r="P73" s="161"/>
      <c r="Q73" s="5"/>
      <c r="R73" s="76"/>
      <c r="S73" s="111" t="s">
        <v>182</v>
      </c>
      <c r="T73" s="156" t="s">
        <v>35</v>
      </c>
      <c r="U73" s="156"/>
      <c r="V73" s="156" t="s">
        <v>42</v>
      </c>
      <c r="W73" s="156"/>
      <c r="X73" s="156"/>
      <c r="Y73" s="154" t="s">
        <v>188</v>
      </c>
      <c r="Z73" s="155"/>
      <c r="AA73" s="77"/>
    </row>
    <row r="74" spans="1:27" ht="15" customHeight="1">
      <c r="A74" s="5"/>
      <c r="B74" s="132"/>
      <c r="C74" s="132"/>
      <c r="D74" s="132"/>
      <c r="E74" s="133"/>
      <c r="F74" s="134"/>
      <c r="G74" s="134"/>
      <c r="H74" s="135" t="s">
        <v>11</v>
      </c>
      <c r="I74" s="135" t="s">
        <v>11</v>
      </c>
      <c r="J74" s="135" t="s">
        <v>11</v>
      </c>
      <c r="K74" s="69" t="s">
        <v>11</v>
      </c>
      <c r="L74" s="69" t="s">
        <v>11</v>
      </c>
      <c r="M74" s="69" t="s">
        <v>11</v>
      </c>
      <c r="N74" s="69" t="s">
        <v>11</v>
      </c>
      <c r="O74" s="69" t="s">
        <v>11</v>
      </c>
      <c r="P74" s="70" t="s">
        <v>11</v>
      </c>
      <c r="Q74" s="5"/>
      <c r="R74" s="76"/>
      <c r="S74" s="111" t="s">
        <v>183</v>
      </c>
      <c r="T74" s="156" t="s">
        <v>43</v>
      </c>
      <c r="U74" s="156"/>
      <c r="V74" s="156" t="s">
        <v>44</v>
      </c>
      <c r="W74" s="156"/>
      <c r="X74" s="156"/>
      <c r="Y74" s="154" t="s">
        <v>189</v>
      </c>
      <c r="Z74" s="155"/>
      <c r="AA74" s="77"/>
    </row>
    <row r="75" spans="1:27" ht="14.25">
      <c r="A75" s="5"/>
      <c r="B75" s="132"/>
      <c r="C75" s="132"/>
      <c r="D75" s="132"/>
      <c r="E75" s="133"/>
      <c r="F75" s="134"/>
      <c r="G75" s="134"/>
      <c r="H75" s="135"/>
      <c r="I75" s="135"/>
      <c r="J75" s="135"/>
      <c r="K75" s="69" t="s">
        <v>11</v>
      </c>
      <c r="L75" s="69" t="s">
        <v>11</v>
      </c>
      <c r="M75" s="69" t="s">
        <v>11</v>
      </c>
      <c r="N75" s="69" t="s">
        <v>11</v>
      </c>
      <c r="O75" s="69" t="s">
        <v>11</v>
      </c>
      <c r="P75" s="70" t="s">
        <v>11</v>
      </c>
      <c r="Q75" s="5"/>
      <c r="R75" s="76"/>
      <c r="S75" s="111" t="s">
        <v>184</v>
      </c>
      <c r="T75" s="156" t="s">
        <v>45</v>
      </c>
      <c r="U75" s="156"/>
      <c r="V75" s="156" t="s">
        <v>46</v>
      </c>
      <c r="W75" s="156"/>
      <c r="X75" s="156"/>
      <c r="Y75" s="154" t="s">
        <v>190</v>
      </c>
      <c r="Z75" s="155"/>
      <c r="AA75" s="77"/>
    </row>
    <row r="76" spans="1:27" ht="15" customHeight="1" thickBot="1">
      <c r="A76" s="5"/>
      <c r="B76" s="73" t="s">
        <v>91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5"/>
      <c r="R76" s="76"/>
      <c r="S76" s="111" t="s">
        <v>185</v>
      </c>
      <c r="T76" s="156" t="s">
        <v>46</v>
      </c>
      <c r="U76" s="156"/>
      <c r="V76" s="156" t="s">
        <v>47</v>
      </c>
      <c r="W76" s="156"/>
      <c r="X76" s="156"/>
      <c r="Y76" s="154" t="s">
        <v>191</v>
      </c>
      <c r="Z76" s="155"/>
      <c r="AA76" s="77"/>
    </row>
    <row r="77" spans="1:27" ht="15" thickBot="1">
      <c r="A77" s="5"/>
      <c r="B77" s="136" t="s">
        <v>87</v>
      </c>
      <c r="C77" s="137"/>
      <c r="D77" s="138"/>
      <c r="E77" s="108" t="s">
        <v>88</v>
      </c>
      <c r="F77" s="139" t="s">
        <v>141</v>
      </c>
      <c r="G77" s="140"/>
      <c r="H77" s="141" t="s">
        <v>89</v>
      </c>
      <c r="I77" s="142"/>
      <c r="J77" s="143"/>
      <c r="K77" s="141" t="s">
        <v>90</v>
      </c>
      <c r="L77" s="142"/>
      <c r="M77" s="143"/>
      <c r="N77" s="141" t="s">
        <v>10</v>
      </c>
      <c r="O77" s="142"/>
      <c r="P77" s="144"/>
      <c r="Q77" s="5"/>
      <c r="R77" s="76"/>
      <c r="S77" s="117" t="s">
        <v>186</v>
      </c>
      <c r="T77" s="150" t="s">
        <v>48</v>
      </c>
      <c r="U77" s="150"/>
      <c r="V77" s="150" t="s">
        <v>39</v>
      </c>
      <c r="W77" s="150"/>
      <c r="X77" s="150"/>
      <c r="Y77" s="151" t="s">
        <v>192</v>
      </c>
      <c r="Z77" s="152"/>
      <c r="AA77" s="77"/>
    </row>
    <row r="78" spans="1:27" ht="15" thickBot="1">
      <c r="A78" s="5"/>
      <c r="B78" s="132"/>
      <c r="C78" s="132"/>
      <c r="D78" s="132"/>
      <c r="E78" s="133"/>
      <c r="F78" s="134"/>
      <c r="G78" s="134"/>
      <c r="H78" s="135" t="s">
        <v>11</v>
      </c>
      <c r="I78" s="135" t="s">
        <v>11</v>
      </c>
      <c r="J78" s="135" t="s">
        <v>11</v>
      </c>
      <c r="K78" s="69" t="s">
        <v>11</v>
      </c>
      <c r="L78" s="69" t="s">
        <v>11</v>
      </c>
      <c r="M78" s="69" t="s">
        <v>11</v>
      </c>
      <c r="N78" s="69" t="s">
        <v>11</v>
      </c>
      <c r="O78" s="69" t="s">
        <v>11</v>
      </c>
      <c r="P78" s="70" t="s">
        <v>11</v>
      </c>
      <c r="Q78" s="5"/>
      <c r="R78" s="76"/>
      <c r="S78" s="77"/>
      <c r="T78" s="77"/>
      <c r="U78" s="77"/>
      <c r="V78" s="77"/>
      <c r="W78" s="77"/>
      <c r="X78" s="77"/>
      <c r="Y78" s="77"/>
      <c r="Z78" s="77"/>
      <c r="AA78" s="77"/>
    </row>
    <row r="79" spans="1:27" ht="14.25">
      <c r="A79" s="5"/>
      <c r="B79" s="132"/>
      <c r="C79" s="132"/>
      <c r="D79" s="132"/>
      <c r="E79" s="133"/>
      <c r="F79" s="134"/>
      <c r="G79" s="134"/>
      <c r="H79" s="135"/>
      <c r="I79" s="135"/>
      <c r="J79" s="135"/>
      <c r="K79" s="69" t="s">
        <v>11</v>
      </c>
      <c r="L79" s="69" t="s">
        <v>11</v>
      </c>
      <c r="M79" s="69" t="s">
        <v>11</v>
      </c>
      <c r="N79" s="69" t="s">
        <v>11</v>
      </c>
      <c r="O79" s="69" t="s">
        <v>11</v>
      </c>
      <c r="P79" s="70" t="s">
        <v>11</v>
      </c>
      <c r="Q79" s="5"/>
      <c r="R79" s="76"/>
      <c r="S79" s="153" t="s">
        <v>193</v>
      </c>
      <c r="T79" s="153"/>
      <c r="U79" s="153"/>
      <c r="V79" s="153"/>
      <c r="W79" s="153"/>
      <c r="X79" s="153"/>
      <c r="Y79" s="153"/>
      <c r="Z79" s="153"/>
      <c r="AA79" s="77"/>
    </row>
    <row r="80" spans="1:27" ht="15" customHeight="1">
      <c r="A80" s="5"/>
      <c r="B80" s="73" t="s">
        <v>91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5"/>
      <c r="R80" s="76"/>
      <c r="S80" s="147" t="s">
        <v>194</v>
      </c>
      <c r="T80" s="147"/>
      <c r="U80" s="147"/>
      <c r="V80" s="147"/>
      <c r="W80" s="147"/>
      <c r="X80" s="147"/>
      <c r="Y80" s="147"/>
      <c r="Z80" s="147"/>
      <c r="AA80" s="77"/>
    </row>
    <row r="81" spans="1:27" ht="15" customHeight="1" thickBot="1">
      <c r="A81" s="5"/>
      <c r="B81" s="148" t="s">
        <v>86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5"/>
      <c r="R81" s="76"/>
      <c r="S81" s="149" t="s">
        <v>195</v>
      </c>
      <c r="T81" s="149"/>
      <c r="U81" s="149"/>
      <c r="V81" s="149"/>
      <c r="W81" s="149"/>
      <c r="X81" s="149"/>
      <c r="Y81" s="149"/>
      <c r="Z81" s="149"/>
      <c r="AA81" s="77"/>
    </row>
    <row r="82" spans="1:27" ht="15" thickBot="1">
      <c r="A82" s="5"/>
      <c r="B82" s="136" t="s">
        <v>87</v>
      </c>
      <c r="C82" s="137"/>
      <c r="D82" s="138"/>
      <c r="E82" s="108" t="s">
        <v>88</v>
      </c>
      <c r="F82" s="139" t="s">
        <v>141</v>
      </c>
      <c r="G82" s="140"/>
      <c r="H82" s="141" t="s">
        <v>89</v>
      </c>
      <c r="I82" s="142"/>
      <c r="J82" s="143"/>
      <c r="K82" s="141" t="s">
        <v>90</v>
      </c>
      <c r="L82" s="142"/>
      <c r="M82" s="143"/>
      <c r="N82" s="141" t="s">
        <v>10</v>
      </c>
      <c r="O82" s="142"/>
      <c r="P82" s="144"/>
      <c r="Q82" s="5"/>
      <c r="R82" s="77"/>
      <c r="S82" s="149" t="s">
        <v>196</v>
      </c>
      <c r="T82" s="149" t="s">
        <v>49</v>
      </c>
      <c r="U82" s="149" t="s">
        <v>42</v>
      </c>
      <c r="V82" s="149" t="s">
        <v>44</v>
      </c>
      <c r="W82" s="149" t="s">
        <v>46</v>
      </c>
      <c r="X82" s="149" t="s">
        <v>47</v>
      </c>
      <c r="Y82" s="149" t="s">
        <v>39</v>
      </c>
      <c r="Z82" s="149"/>
      <c r="AA82" s="77"/>
    </row>
    <row r="83" spans="1:27" ht="14.25">
      <c r="A83" s="5"/>
      <c r="B83" s="132"/>
      <c r="C83" s="132"/>
      <c r="D83" s="132"/>
      <c r="E83" s="133"/>
      <c r="F83" s="134"/>
      <c r="G83" s="134"/>
      <c r="H83" s="135" t="s">
        <v>11</v>
      </c>
      <c r="I83" s="135" t="s">
        <v>11</v>
      </c>
      <c r="J83" s="135" t="s">
        <v>11</v>
      </c>
      <c r="K83" s="69" t="s">
        <v>11</v>
      </c>
      <c r="L83" s="69" t="s">
        <v>11</v>
      </c>
      <c r="M83" s="69" t="s">
        <v>11</v>
      </c>
      <c r="N83" s="69" t="s">
        <v>11</v>
      </c>
      <c r="O83" s="69" t="s">
        <v>11</v>
      </c>
      <c r="P83" s="70" t="s">
        <v>11</v>
      </c>
      <c r="Q83" s="5"/>
      <c r="R83" s="77"/>
      <c r="S83" s="78"/>
      <c r="T83" s="122" t="s">
        <v>197</v>
      </c>
      <c r="U83" s="79" t="s">
        <v>42</v>
      </c>
      <c r="V83" s="80" t="s">
        <v>44</v>
      </c>
      <c r="W83" s="80" t="s">
        <v>46</v>
      </c>
      <c r="X83" s="80" t="s">
        <v>47</v>
      </c>
      <c r="Y83" s="81" t="s">
        <v>39</v>
      </c>
      <c r="Z83" s="82"/>
      <c r="AA83" s="77"/>
    </row>
    <row r="84" spans="1:27" ht="15" customHeight="1">
      <c r="A84" s="5"/>
      <c r="B84" s="132"/>
      <c r="C84" s="132"/>
      <c r="D84" s="132"/>
      <c r="E84" s="133"/>
      <c r="F84" s="134"/>
      <c r="G84" s="134"/>
      <c r="H84" s="135"/>
      <c r="I84" s="135"/>
      <c r="J84" s="135"/>
      <c r="K84" s="69" t="s">
        <v>11</v>
      </c>
      <c r="L84" s="69" t="s">
        <v>11</v>
      </c>
      <c r="M84" s="69" t="s">
        <v>11</v>
      </c>
      <c r="N84" s="69" t="s">
        <v>11</v>
      </c>
      <c r="O84" s="69" t="s">
        <v>11</v>
      </c>
      <c r="P84" s="70" t="s">
        <v>11</v>
      </c>
      <c r="Q84" s="5"/>
      <c r="R84" s="76"/>
      <c r="S84" s="78"/>
      <c r="T84" s="123" t="s">
        <v>198</v>
      </c>
      <c r="U84" s="83">
        <v>1</v>
      </c>
      <c r="V84" s="84" t="s">
        <v>50</v>
      </c>
      <c r="W84" s="84" t="s">
        <v>12</v>
      </c>
      <c r="X84" s="84" t="s">
        <v>51</v>
      </c>
      <c r="Y84" s="85" t="s">
        <v>52</v>
      </c>
      <c r="Z84" s="82"/>
      <c r="AA84" s="76"/>
    </row>
    <row r="85" spans="1:27" ht="15" thickBot="1">
      <c r="A85" s="5"/>
      <c r="B85" s="73" t="s">
        <v>91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5"/>
      <c r="R85" s="76"/>
      <c r="S85" s="145" t="s">
        <v>199</v>
      </c>
      <c r="T85" s="145"/>
      <c r="U85" s="145"/>
      <c r="V85" s="145"/>
      <c r="W85" s="145"/>
      <c r="X85" s="145"/>
      <c r="Y85" s="145"/>
      <c r="Z85" s="145"/>
      <c r="AA85" s="76"/>
    </row>
    <row r="86" spans="1:27" ht="15" thickBot="1">
      <c r="A86" s="5"/>
      <c r="B86" s="136" t="s">
        <v>87</v>
      </c>
      <c r="C86" s="137"/>
      <c r="D86" s="138"/>
      <c r="E86" s="108" t="s">
        <v>88</v>
      </c>
      <c r="F86" s="139" t="s">
        <v>141</v>
      </c>
      <c r="G86" s="140"/>
      <c r="H86" s="141" t="s">
        <v>89</v>
      </c>
      <c r="I86" s="142"/>
      <c r="J86" s="143"/>
      <c r="K86" s="141" t="s">
        <v>90</v>
      </c>
      <c r="L86" s="142"/>
      <c r="M86" s="143"/>
      <c r="N86" s="141" t="s">
        <v>10</v>
      </c>
      <c r="O86" s="142"/>
      <c r="P86" s="144"/>
      <c r="Q86" s="5"/>
      <c r="R86" s="76"/>
      <c r="S86" s="146" t="s">
        <v>200</v>
      </c>
      <c r="T86" s="146"/>
      <c r="U86" s="146"/>
      <c r="V86" s="146"/>
      <c r="W86" s="146"/>
      <c r="X86" s="146"/>
      <c r="Y86" s="146"/>
      <c r="Z86" s="146"/>
      <c r="AA86" s="76"/>
    </row>
    <row r="87" spans="1:27" ht="14.25">
      <c r="A87" s="5"/>
      <c r="B87" s="132"/>
      <c r="C87" s="132"/>
      <c r="D87" s="132"/>
      <c r="E87" s="133"/>
      <c r="F87" s="134"/>
      <c r="G87" s="134"/>
      <c r="H87" s="135" t="s">
        <v>11</v>
      </c>
      <c r="I87" s="135" t="s">
        <v>11</v>
      </c>
      <c r="J87" s="135" t="s">
        <v>11</v>
      </c>
      <c r="K87" s="69" t="s">
        <v>11</v>
      </c>
      <c r="L87" s="69" t="s">
        <v>11</v>
      </c>
      <c r="M87" s="69" t="s">
        <v>11</v>
      </c>
      <c r="N87" s="69" t="s">
        <v>11</v>
      </c>
      <c r="O87" s="69" t="s">
        <v>11</v>
      </c>
      <c r="P87" s="70" t="s">
        <v>11</v>
      </c>
      <c r="Q87" s="5"/>
      <c r="R87" s="76"/>
      <c r="S87" s="77"/>
      <c r="T87" s="77"/>
      <c r="U87" s="77"/>
      <c r="V87" s="77"/>
      <c r="W87" s="77"/>
      <c r="X87" s="77"/>
      <c r="Y87" s="77"/>
      <c r="Z87" s="77"/>
      <c r="AA87" s="76"/>
    </row>
    <row r="88" spans="1:27" ht="14.25">
      <c r="A88" s="5"/>
      <c r="B88" s="132"/>
      <c r="C88" s="132"/>
      <c r="D88" s="132"/>
      <c r="E88" s="133"/>
      <c r="F88" s="134"/>
      <c r="G88" s="134"/>
      <c r="H88" s="135"/>
      <c r="I88" s="135"/>
      <c r="J88" s="135"/>
      <c r="K88" s="69" t="s">
        <v>11</v>
      </c>
      <c r="L88" s="69" t="s">
        <v>11</v>
      </c>
      <c r="M88" s="69" t="s">
        <v>11</v>
      </c>
      <c r="N88" s="69" t="s">
        <v>11</v>
      </c>
      <c r="O88" s="69" t="s">
        <v>11</v>
      </c>
      <c r="P88" s="70" t="s">
        <v>11</v>
      </c>
      <c r="Q88" s="5"/>
      <c r="R88"/>
      <c r="S88"/>
      <c r="T88"/>
      <c r="U88"/>
      <c r="V88"/>
      <c r="W88"/>
      <c r="X88"/>
      <c r="Y88"/>
      <c r="Z88"/>
      <c r="AA88"/>
    </row>
    <row r="89" spans="1:17" ht="15" thickBot="1">
      <c r="A89" s="5"/>
      <c r="B89" s="73" t="s">
        <v>91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5"/>
    </row>
    <row r="90" spans="1:17" ht="14.25">
      <c r="A90" s="5"/>
      <c r="B90" s="136" t="s">
        <v>87</v>
      </c>
      <c r="C90" s="137"/>
      <c r="D90" s="138"/>
      <c r="E90" s="108" t="s">
        <v>88</v>
      </c>
      <c r="F90" s="139" t="s">
        <v>141</v>
      </c>
      <c r="G90" s="140"/>
      <c r="H90" s="141" t="s">
        <v>89</v>
      </c>
      <c r="I90" s="142"/>
      <c r="J90" s="143"/>
      <c r="K90" s="141" t="s">
        <v>90</v>
      </c>
      <c r="L90" s="142"/>
      <c r="M90" s="143"/>
      <c r="N90" s="141" t="s">
        <v>10</v>
      </c>
      <c r="O90" s="142"/>
      <c r="P90" s="144"/>
      <c r="Q90" s="5"/>
    </row>
    <row r="91" spans="1:27" ht="15" customHeight="1">
      <c r="A91" s="5"/>
      <c r="B91" s="132"/>
      <c r="C91" s="132"/>
      <c r="D91" s="132"/>
      <c r="E91" s="133"/>
      <c r="F91" s="134"/>
      <c r="G91" s="134"/>
      <c r="H91" s="135" t="s">
        <v>11</v>
      </c>
      <c r="I91" s="135" t="s">
        <v>11</v>
      </c>
      <c r="J91" s="135" t="s">
        <v>11</v>
      </c>
      <c r="K91" s="69" t="s">
        <v>11</v>
      </c>
      <c r="L91" s="69" t="s">
        <v>11</v>
      </c>
      <c r="M91" s="69" t="s">
        <v>11</v>
      </c>
      <c r="N91" s="69" t="s">
        <v>11</v>
      </c>
      <c r="O91" s="69" t="s">
        <v>11</v>
      </c>
      <c r="P91" s="70" t="s">
        <v>11</v>
      </c>
      <c r="Q91" s="5"/>
      <c r="R91"/>
      <c r="S91"/>
      <c r="T91"/>
      <c r="U91"/>
      <c r="V91"/>
      <c r="W91"/>
      <c r="X91"/>
      <c r="Y91"/>
      <c r="Z91"/>
      <c r="AA91"/>
    </row>
    <row r="92" spans="1:27" ht="15" customHeight="1">
      <c r="A92" s="5"/>
      <c r="B92" s="132"/>
      <c r="C92" s="132"/>
      <c r="D92" s="132"/>
      <c r="E92" s="133"/>
      <c r="F92" s="134"/>
      <c r="G92" s="134"/>
      <c r="H92" s="135"/>
      <c r="I92" s="135"/>
      <c r="J92" s="135"/>
      <c r="K92" s="69" t="s">
        <v>11</v>
      </c>
      <c r="L92" s="69" t="s">
        <v>11</v>
      </c>
      <c r="M92" s="69" t="s">
        <v>11</v>
      </c>
      <c r="N92" s="69" t="s">
        <v>11</v>
      </c>
      <c r="O92" s="69" t="s">
        <v>11</v>
      </c>
      <c r="P92" s="70" t="s">
        <v>11</v>
      </c>
      <c r="Q92" s="5"/>
      <c r="R92"/>
      <c r="S92"/>
      <c r="T92"/>
      <c r="U92"/>
      <c r="V92"/>
      <c r="W92"/>
      <c r="X92"/>
      <c r="Y92"/>
      <c r="Z92"/>
      <c r="AA92"/>
    </row>
    <row r="93" spans="1:27" ht="15" thickBot="1">
      <c r="A93" s="5"/>
      <c r="B93" s="73" t="s">
        <v>91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5"/>
      <c r="R93"/>
      <c r="S93"/>
      <c r="T93"/>
      <c r="U93"/>
      <c r="V93"/>
      <c r="W93"/>
      <c r="X93"/>
      <c r="Y93"/>
      <c r="Z93"/>
      <c r="AA93"/>
    </row>
    <row r="94" spans="1:27" ht="14.25">
      <c r="A94" s="5"/>
      <c r="B94" s="136" t="s">
        <v>87</v>
      </c>
      <c r="C94" s="137"/>
      <c r="D94" s="138"/>
      <c r="E94" s="108" t="s">
        <v>88</v>
      </c>
      <c r="F94" s="139" t="s">
        <v>141</v>
      </c>
      <c r="G94" s="140"/>
      <c r="H94" s="141" t="s">
        <v>89</v>
      </c>
      <c r="I94" s="142"/>
      <c r="J94" s="143"/>
      <c r="K94" s="141" t="s">
        <v>90</v>
      </c>
      <c r="L94" s="142"/>
      <c r="M94" s="143"/>
      <c r="N94" s="141" t="s">
        <v>10</v>
      </c>
      <c r="O94" s="142"/>
      <c r="P94" s="144"/>
      <c r="Q94" s="5"/>
      <c r="R94"/>
      <c r="S94"/>
      <c r="T94"/>
      <c r="U94"/>
      <c r="V94"/>
      <c r="W94"/>
      <c r="X94"/>
      <c r="Y94"/>
      <c r="Z94"/>
      <c r="AA94"/>
    </row>
    <row r="95" spans="1:27" ht="14.25">
      <c r="A95" s="5"/>
      <c r="B95" s="132"/>
      <c r="C95" s="132"/>
      <c r="D95" s="132"/>
      <c r="E95" s="133"/>
      <c r="F95" s="134"/>
      <c r="G95" s="134"/>
      <c r="H95" s="135" t="s">
        <v>11</v>
      </c>
      <c r="I95" s="135" t="s">
        <v>11</v>
      </c>
      <c r="J95" s="135" t="s">
        <v>11</v>
      </c>
      <c r="K95" s="69" t="s">
        <v>11</v>
      </c>
      <c r="L95" s="69" t="s">
        <v>11</v>
      </c>
      <c r="M95" s="69" t="s">
        <v>11</v>
      </c>
      <c r="N95" s="69" t="s">
        <v>11</v>
      </c>
      <c r="O95" s="69" t="s">
        <v>11</v>
      </c>
      <c r="P95" s="70" t="s">
        <v>11</v>
      </c>
      <c r="Q95" s="5"/>
      <c r="R95"/>
      <c r="S95"/>
      <c r="T95"/>
      <c r="U95"/>
      <c r="V95"/>
      <c r="W95"/>
      <c r="X95"/>
      <c r="Y95"/>
      <c r="Z95"/>
      <c r="AA95"/>
    </row>
    <row r="96" spans="1:27" ht="14.25">
      <c r="A96" s="5"/>
      <c r="B96" s="132"/>
      <c r="C96" s="132"/>
      <c r="D96" s="132"/>
      <c r="E96" s="133"/>
      <c r="F96" s="134"/>
      <c r="G96" s="134"/>
      <c r="H96" s="135"/>
      <c r="I96" s="135"/>
      <c r="J96" s="135"/>
      <c r="K96" s="69" t="s">
        <v>11</v>
      </c>
      <c r="L96" s="69" t="s">
        <v>11</v>
      </c>
      <c r="M96" s="69" t="s">
        <v>11</v>
      </c>
      <c r="N96" s="69" t="s">
        <v>11</v>
      </c>
      <c r="O96" s="69" t="s">
        <v>11</v>
      </c>
      <c r="P96" s="70" t="s">
        <v>11</v>
      </c>
      <c r="Q96" s="5"/>
      <c r="R96"/>
      <c r="S96"/>
      <c r="T96"/>
      <c r="U96"/>
      <c r="V96"/>
      <c r="W96"/>
      <c r="X96"/>
      <c r="Y96"/>
      <c r="Z96"/>
      <c r="AA96"/>
    </row>
    <row r="97" spans="1:27" ht="15" thickBot="1">
      <c r="A97" s="5"/>
      <c r="B97" s="73" t="s">
        <v>91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5"/>
      <c r="R97"/>
      <c r="S97"/>
      <c r="T97"/>
      <c r="U97"/>
      <c r="V97"/>
      <c r="W97"/>
      <c r="X97"/>
      <c r="Y97"/>
      <c r="Z97"/>
      <c r="AA97"/>
    </row>
    <row r="98" spans="1:27" ht="14.25">
      <c r="A98" s="5"/>
      <c r="B98" s="136" t="s">
        <v>87</v>
      </c>
      <c r="C98" s="137"/>
      <c r="D98" s="138"/>
      <c r="E98" s="108" t="s">
        <v>88</v>
      </c>
      <c r="F98" s="139" t="s">
        <v>141</v>
      </c>
      <c r="G98" s="140"/>
      <c r="H98" s="141" t="s">
        <v>89</v>
      </c>
      <c r="I98" s="142"/>
      <c r="J98" s="143"/>
      <c r="K98" s="141" t="s">
        <v>90</v>
      </c>
      <c r="L98" s="142"/>
      <c r="M98" s="143"/>
      <c r="N98" s="141" t="s">
        <v>10</v>
      </c>
      <c r="O98" s="142"/>
      <c r="P98" s="144"/>
      <c r="Q98" s="5"/>
      <c r="R98"/>
      <c r="S98"/>
      <c r="T98"/>
      <c r="U98"/>
      <c r="V98"/>
      <c r="W98"/>
      <c r="X98"/>
      <c r="Y98"/>
      <c r="Z98"/>
      <c r="AA98"/>
    </row>
    <row r="99" spans="1:27" ht="14.25">
      <c r="A99" s="5"/>
      <c r="B99" s="132"/>
      <c r="C99" s="132"/>
      <c r="D99" s="132"/>
      <c r="E99" s="133"/>
      <c r="F99" s="134"/>
      <c r="G99" s="134"/>
      <c r="H99" s="135" t="s">
        <v>11</v>
      </c>
      <c r="I99" s="135" t="s">
        <v>11</v>
      </c>
      <c r="J99" s="135" t="s">
        <v>11</v>
      </c>
      <c r="K99" s="69" t="s">
        <v>11</v>
      </c>
      <c r="L99" s="69" t="s">
        <v>11</v>
      </c>
      <c r="M99" s="69" t="s">
        <v>11</v>
      </c>
      <c r="N99" s="69" t="s">
        <v>11</v>
      </c>
      <c r="O99" s="69" t="s">
        <v>11</v>
      </c>
      <c r="P99" s="70" t="s">
        <v>11</v>
      </c>
      <c r="Q99" s="5"/>
      <c r="R99"/>
      <c r="S99"/>
      <c r="T99"/>
      <c r="U99"/>
      <c r="V99"/>
      <c r="W99"/>
      <c r="X99"/>
      <c r="Y99"/>
      <c r="Z99"/>
      <c r="AA99"/>
    </row>
    <row r="100" spans="1:27" ht="15" customHeight="1">
      <c r="A100" s="5"/>
      <c r="B100" s="132"/>
      <c r="C100" s="132"/>
      <c r="D100" s="132"/>
      <c r="E100" s="133"/>
      <c r="F100" s="134"/>
      <c r="G100" s="134"/>
      <c r="H100" s="135"/>
      <c r="I100" s="135"/>
      <c r="J100" s="135"/>
      <c r="K100" s="69" t="s">
        <v>11</v>
      </c>
      <c r="L100" s="69" t="s">
        <v>11</v>
      </c>
      <c r="M100" s="69" t="s">
        <v>11</v>
      </c>
      <c r="N100" s="69" t="s">
        <v>11</v>
      </c>
      <c r="O100" s="69" t="s">
        <v>11</v>
      </c>
      <c r="P100" s="70" t="s">
        <v>11</v>
      </c>
      <c r="Q100" s="5"/>
      <c r="R100"/>
      <c r="S100"/>
      <c r="T100"/>
      <c r="U100"/>
      <c r="V100"/>
      <c r="W100"/>
      <c r="X100"/>
      <c r="Y100"/>
      <c r="Z100"/>
      <c r="AA100"/>
    </row>
    <row r="101" spans="1:27" ht="15" thickBot="1">
      <c r="A101" s="5"/>
      <c r="B101" s="73" t="s">
        <v>91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5"/>
      <c r="R101"/>
      <c r="S101"/>
      <c r="T101"/>
      <c r="U101"/>
      <c r="V101"/>
      <c r="W101"/>
      <c r="X101"/>
      <c r="Y101"/>
      <c r="Z101"/>
      <c r="AA101"/>
    </row>
    <row r="102" spans="1:27" ht="15" customHeight="1">
      <c r="A102" s="5"/>
      <c r="B102" s="136" t="s">
        <v>87</v>
      </c>
      <c r="C102" s="137"/>
      <c r="D102" s="138"/>
      <c r="E102" s="108" t="s">
        <v>88</v>
      </c>
      <c r="F102" s="139" t="s">
        <v>141</v>
      </c>
      <c r="G102" s="140"/>
      <c r="H102" s="141" t="s">
        <v>89</v>
      </c>
      <c r="I102" s="142"/>
      <c r="J102" s="143"/>
      <c r="K102" s="141" t="s">
        <v>90</v>
      </c>
      <c r="L102" s="142"/>
      <c r="M102" s="143"/>
      <c r="N102" s="141" t="s">
        <v>10</v>
      </c>
      <c r="O102" s="142"/>
      <c r="P102" s="144"/>
      <c r="Q102" s="5"/>
      <c r="R102"/>
      <c r="S102"/>
      <c r="T102"/>
      <c r="U102"/>
      <c r="V102"/>
      <c r="W102"/>
      <c r="X102"/>
      <c r="Y102"/>
      <c r="Z102"/>
      <c r="AA102"/>
    </row>
    <row r="103" spans="1:27" ht="14.25">
      <c r="A103" s="5"/>
      <c r="B103" s="132"/>
      <c r="C103" s="132"/>
      <c r="D103" s="132"/>
      <c r="E103" s="133"/>
      <c r="F103" s="134"/>
      <c r="G103" s="134"/>
      <c r="H103" s="135" t="s">
        <v>11</v>
      </c>
      <c r="I103" s="135" t="s">
        <v>11</v>
      </c>
      <c r="J103" s="135" t="s">
        <v>11</v>
      </c>
      <c r="K103" s="69" t="s">
        <v>11</v>
      </c>
      <c r="L103" s="69" t="s">
        <v>11</v>
      </c>
      <c r="M103" s="69" t="s">
        <v>11</v>
      </c>
      <c r="N103" s="69" t="s">
        <v>11</v>
      </c>
      <c r="O103" s="69" t="s">
        <v>11</v>
      </c>
      <c r="P103" s="70" t="s">
        <v>11</v>
      </c>
      <c r="Q103" s="5"/>
      <c r="R103"/>
      <c r="S103"/>
      <c r="T103"/>
      <c r="U103"/>
      <c r="V103"/>
      <c r="W103"/>
      <c r="X103"/>
      <c r="Y103"/>
      <c r="Z103"/>
      <c r="AA103"/>
    </row>
    <row r="104" spans="1:27" ht="14.25">
      <c r="A104" s="5"/>
      <c r="B104" s="132"/>
      <c r="C104" s="132"/>
      <c r="D104" s="132"/>
      <c r="E104" s="133"/>
      <c r="F104" s="134"/>
      <c r="G104" s="134"/>
      <c r="H104" s="135"/>
      <c r="I104" s="135"/>
      <c r="J104" s="135"/>
      <c r="K104" s="69" t="s">
        <v>11</v>
      </c>
      <c r="L104" s="69" t="s">
        <v>11</v>
      </c>
      <c r="M104" s="69" t="s">
        <v>11</v>
      </c>
      <c r="N104" s="69" t="s">
        <v>11</v>
      </c>
      <c r="O104" s="69" t="s">
        <v>11</v>
      </c>
      <c r="P104" s="70" t="s">
        <v>11</v>
      </c>
      <c r="Q104" s="5"/>
      <c r="R104"/>
      <c r="S104"/>
      <c r="T104"/>
      <c r="U104"/>
      <c r="V104"/>
      <c r="W104"/>
      <c r="X104"/>
      <c r="Y104"/>
      <c r="Z104"/>
      <c r="AA104"/>
    </row>
    <row r="105" spans="1:27" ht="14.25">
      <c r="A105" s="5"/>
      <c r="B105" s="73" t="s">
        <v>91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5"/>
      <c r="R105"/>
      <c r="S105"/>
      <c r="T105"/>
      <c r="U105"/>
      <c r="V105"/>
      <c r="W105"/>
      <c r="X105"/>
      <c r="Y105"/>
      <c r="Z105"/>
      <c r="AA105"/>
    </row>
    <row r="106" spans="1:27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/>
      <c r="S106"/>
      <c r="T106"/>
      <c r="U106"/>
      <c r="V106"/>
      <c r="W106"/>
      <c r="X106"/>
      <c r="Y106"/>
      <c r="Z106"/>
      <c r="AA106"/>
    </row>
    <row r="107" spans="1:27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17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</sheetData>
  <sheetProtection selectLockedCells="1" selectUnlockedCells="1"/>
  <mergeCells count="386">
    <mergeCell ref="Y4:Z4"/>
    <mergeCell ref="AC4:AD4"/>
    <mergeCell ref="AE4:AQ4"/>
    <mergeCell ref="H5:I5"/>
    <mergeCell ref="S5:Y5"/>
    <mergeCell ref="AC5:AD5"/>
    <mergeCell ref="B2:C3"/>
    <mergeCell ref="D2:I3"/>
    <mergeCell ref="K2:P2"/>
    <mergeCell ref="S2:Z2"/>
    <mergeCell ref="AC2:AQ2"/>
    <mergeCell ref="K3:P22"/>
    <mergeCell ref="S4:T4"/>
    <mergeCell ref="AE5:AQ5"/>
    <mergeCell ref="B6:C6"/>
    <mergeCell ref="D6:E6"/>
    <mergeCell ref="F6:G6"/>
    <mergeCell ref="H6:I6"/>
    <mergeCell ref="AC6:AD6"/>
    <mergeCell ref="AE6:AQ6"/>
    <mergeCell ref="B5:C5"/>
    <mergeCell ref="D5:E5"/>
    <mergeCell ref="F5:G5"/>
    <mergeCell ref="AC7:AD7"/>
    <mergeCell ref="AE7:AQ7"/>
    <mergeCell ref="B8:C9"/>
    <mergeCell ref="D8:I9"/>
    <mergeCell ref="AC8:AD8"/>
    <mergeCell ref="AE8:AQ8"/>
    <mergeCell ref="AC9:AD9"/>
    <mergeCell ref="AE9:AQ9"/>
    <mergeCell ref="B10:C10"/>
    <mergeCell ref="D10:I10"/>
    <mergeCell ref="AC10:AD11"/>
    <mergeCell ref="AE10:AQ11"/>
    <mergeCell ref="B11:C11"/>
    <mergeCell ref="D11:I11"/>
    <mergeCell ref="AC12:AD12"/>
    <mergeCell ref="AE12:AQ12"/>
    <mergeCell ref="B13:C13"/>
    <mergeCell ref="D13:E13"/>
    <mergeCell ref="F13:G13"/>
    <mergeCell ref="H13:I13"/>
    <mergeCell ref="AC13:AD13"/>
    <mergeCell ref="AE13:AQ13"/>
    <mergeCell ref="AC14:AD14"/>
    <mergeCell ref="AE14:AQ14"/>
    <mergeCell ref="B15:E15"/>
    <mergeCell ref="G15:I15"/>
    <mergeCell ref="AC15:AD15"/>
    <mergeCell ref="AE15:AQ15"/>
    <mergeCell ref="B16:C16"/>
    <mergeCell ref="G16:H16"/>
    <mergeCell ref="S16:X16"/>
    <mergeCell ref="AC16:AD16"/>
    <mergeCell ref="AE16:AQ16"/>
    <mergeCell ref="B17:C17"/>
    <mergeCell ref="G17:H17"/>
    <mergeCell ref="AC17:AD17"/>
    <mergeCell ref="AE17:AQ17"/>
    <mergeCell ref="B18:C18"/>
    <mergeCell ref="G18:H18"/>
    <mergeCell ref="B19:C19"/>
    <mergeCell ref="G19:H19"/>
    <mergeCell ref="B20:C20"/>
    <mergeCell ref="G20:H20"/>
    <mergeCell ref="AC20:AI20"/>
    <mergeCell ref="AK20:AQ20"/>
    <mergeCell ref="B21:C21"/>
    <mergeCell ref="G21:H21"/>
    <mergeCell ref="AC21:AI26"/>
    <mergeCell ref="AK21:AQ26"/>
    <mergeCell ref="B22:C22"/>
    <mergeCell ref="G22:H22"/>
    <mergeCell ref="B23:C23"/>
    <mergeCell ref="B24:C24"/>
    <mergeCell ref="G24:I24"/>
    <mergeCell ref="K24:P24"/>
    <mergeCell ref="B25:C25"/>
    <mergeCell ref="G25:I25"/>
    <mergeCell ref="K25:L25"/>
    <mergeCell ref="M25:P25"/>
    <mergeCell ref="K26:L26"/>
    <mergeCell ref="M26:P26"/>
    <mergeCell ref="B27:C27"/>
    <mergeCell ref="D27:E27"/>
    <mergeCell ref="F27:G27"/>
    <mergeCell ref="H27:I27"/>
    <mergeCell ref="K27:L27"/>
    <mergeCell ref="M27:P27"/>
    <mergeCell ref="S27:Z27"/>
    <mergeCell ref="K28:L28"/>
    <mergeCell ref="M28:P28"/>
    <mergeCell ref="AC28:AI28"/>
    <mergeCell ref="AK28:AQ28"/>
    <mergeCell ref="B29:C30"/>
    <mergeCell ref="D29:I30"/>
    <mergeCell ref="AC29:AI34"/>
    <mergeCell ref="AK29:AQ34"/>
    <mergeCell ref="K30:P30"/>
    <mergeCell ref="B31:C31"/>
    <mergeCell ref="D31:E31"/>
    <mergeCell ref="F31:G31"/>
    <mergeCell ref="H31:I31"/>
    <mergeCell ref="K31:N31"/>
    <mergeCell ref="O31:P31"/>
    <mergeCell ref="B32:I32"/>
    <mergeCell ref="K32:L32"/>
    <mergeCell ref="O32:P32"/>
    <mergeCell ref="B33:I39"/>
    <mergeCell ref="K33:L33"/>
    <mergeCell ref="O33:P33"/>
    <mergeCell ref="K34:L34"/>
    <mergeCell ref="O34:P34"/>
    <mergeCell ref="K35:L35"/>
    <mergeCell ref="O35:P35"/>
    <mergeCell ref="K36:L36"/>
    <mergeCell ref="O36:P36"/>
    <mergeCell ref="AC36:AI36"/>
    <mergeCell ref="K37:L37"/>
    <mergeCell ref="O37:P37"/>
    <mergeCell ref="AC37:AI42"/>
    <mergeCell ref="K38:L38"/>
    <mergeCell ref="O38:P38"/>
    <mergeCell ref="K39:L39"/>
    <mergeCell ref="O39:P39"/>
    <mergeCell ref="K40:L40"/>
    <mergeCell ref="O40:P40"/>
    <mergeCell ref="B41:I41"/>
    <mergeCell ref="K41:L41"/>
    <mergeCell ref="O41:P41"/>
    <mergeCell ref="S41:Z41"/>
    <mergeCell ref="B42:C42"/>
    <mergeCell ref="D42:E42"/>
    <mergeCell ref="F42:G42"/>
    <mergeCell ref="H42:I42"/>
    <mergeCell ref="K42:L42"/>
    <mergeCell ref="O42:P42"/>
    <mergeCell ref="S42:T42"/>
    <mergeCell ref="Y42:Z42"/>
    <mergeCell ref="B43:C43"/>
    <mergeCell ref="D43:E43"/>
    <mergeCell ref="F43:G43"/>
    <mergeCell ref="H43:I43"/>
    <mergeCell ref="K43:L43"/>
    <mergeCell ref="O43:P43"/>
    <mergeCell ref="S43:T43"/>
    <mergeCell ref="Y43:Z43"/>
    <mergeCell ref="B44:C44"/>
    <mergeCell ref="D44:E44"/>
    <mergeCell ref="F44:G44"/>
    <mergeCell ref="H44:I44"/>
    <mergeCell ref="S44:T44"/>
    <mergeCell ref="Y44:Z44"/>
    <mergeCell ref="AC44:AI44"/>
    <mergeCell ref="AK44:AQ44"/>
    <mergeCell ref="B45:C45"/>
    <mergeCell ref="D45:E45"/>
    <mergeCell ref="F45:G45"/>
    <mergeCell ref="H45:I45"/>
    <mergeCell ref="K45:P45"/>
    <mergeCell ref="S45:T45"/>
    <mergeCell ref="Y45:Z45"/>
    <mergeCell ref="AC45:AI57"/>
    <mergeCell ref="AK45:AQ57"/>
    <mergeCell ref="K46:P46"/>
    <mergeCell ref="B47:I47"/>
    <mergeCell ref="K47:P47"/>
    <mergeCell ref="S47:U47"/>
    <mergeCell ref="W47:Y47"/>
    <mergeCell ref="B48:I54"/>
    <mergeCell ref="K48:P48"/>
    <mergeCell ref="S48:T48"/>
    <mergeCell ref="W48:X48"/>
    <mergeCell ref="K49:P49"/>
    <mergeCell ref="S49:T49"/>
    <mergeCell ref="W49:X49"/>
    <mergeCell ref="K50:P50"/>
    <mergeCell ref="S50:T50"/>
    <mergeCell ref="W50:X50"/>
    <mergeCell ref="K51:P51"/>
    <mergeCell ref="S51:T51"/>
    <mergeCell ref="W51:X51"/>
    <mergeCell ref="S52:T52"/>
    <mergeCell ref="W52:X52"/>
    <mergeCell ref="K53:P53"/>
    <mergeCell ref="S53:T53"/>
    <mergeCell ref="W53:X53"/>
    <mergeCell ref="S56:Z56"/>
    <mergeCell ref="B57:D57"/>
    <mergeCell ref="F57:G57"/>
    <mergeCell ref="H57:J57"/>
    <mergeCell ref="K57:M57"/>
    <mergeCell ref="N57:P57"/>
    <mergeCell ref="U57:V57"/>
    <mergeCell ref="W57:X57"/>
    <mergeCell ref="E58:E59"/>
    <mergeCell ref="F58:G59"/>
    <mergeCell ref="H58:H59"/>
    <mergeCell ref="I58:I59"/>
    <mergeCell ref="J58:J59"/>
    <mergeCell ref="B56:P56"/>
    <mergeCell ref="U58:V58"/>
    <mergeCell ref="W58:X58"/>
    <mergeCell ref="C60:P60"/>
    <mergeCell ref="B61:D61"/>
    <mergeCell ref="F61:G61"/>
    <mergeCell ref="H61:J61"/>
    <mergeCell ref="K61:M61"/>
    <mergeCell ref="N61:P61"/>
    <mergeCell ref="S61:Z61"/>
    <mergeCell ref="B58:D59"/>
    <mergeCell ref="B62:D63"/>
    <mergeCell ref="E62:E63"/>
    <mergeCell ref="F62:G63"/>
    <mergeCell ref="H62:H63"/>
    <mergeCell ref="I62:I63"/>
    <mergeCell ref="J62:J63"/>
    <mergeCell ref="S62:T62"/>
    <mergeCell ref="U62:W62"/>
    <mergeCell ref="X62:Z62"/>
    <mergeCell ref="S63:T63"/>
    <mergeCell ref="U63:W63"/>
    <mergeCell ref="X63:Z63"/>
    <mergeCell ref="C64:P64"/>
    <mergeCell ref="S64:T64"/>
    <mergeCell ref="U64:W64"/>
    <mergeCell ref="X64:Z64"/>
    <mergeCell ref="B65:D65"/>
    <mergeCell ref="F65:G65"/>
    <mergeCell ref="H65:J65"/>
    <mergeCell ref="K65:M65"/>
    <mergeCell ref="N65:P65"/>
    <mergeCell ref="S65:T65"/>
    <mergeCell ref="B66:D67"/>
    <mergeCell ref="E66:E67"/>
    <mergeCell ref="F66:G67"/>
    <mergeCell ref="H66:H67"/>
    <mergeCell ref="I66:I67"/>
    <mergeCell ref="J66:J67"/>
    <mergeCell ref="F69:G69"/>
    <mergeCell ref="H69:J69"/>
    <mergeCell ref="K69:M69"/>
    <mergeCell ref="N69:P69"/>
    <mergeCell ref="U65:W65"/>
    <mergeCell ref="X65:Z65"/>
    <mergeCell ref="S66:T66"/>
    <mergeCell ref="U66:W66"/>
    <mergeCell ref="F70:G71"/>
    <mergeCell ref="H70:H71"/>
    <mergeCell ref="I70:I71"/>
    <mergeCell ref="J70:J71"/>
    <mergeCell ref="X66:Z66"/>
    <mergeCell ref="S67:T67"/>
    <mergeCell ref="U67:W67"/>
    <mergeCell ref="X67:Z67"/>
    <mergeCell ref="C68:P68"/>
    <mergeCell ref="B69:D69"/>
    <mergeCell ref="S70:Z70"/>
    <mergeCell ref="T71:U71"/>
    <mergeCell ref="V71:X71"/>
    <mergeCell ref="Y71:Z71"/>
    <mergeCell ref="C72:P72"/>
    <mergeCell ref="T72:U72"/>
    <mergeCell ref="V72:X72"/>
    <mergeCell ref="Y72:Z72"/>
    <mergeCell ref="B70:D71"/>
    <mergeCell ref="E70:E71"/>
    <mergeCell ref="J74:J75"/>
    <mergeCell ref="T74:U74"/>
    <mergeCell ref="V74:X74"/>
    <mergeCell ref="B73:D73"/>
    <mergeCell ref="F73:G73"/>
    <mergeCell ref="H73:J73"/>
    <mergeCell ref="K73:M73"/>
    <mergeCell ref="N73:P73"/>
    <mergeCell ref="T73:U73"/>
    <mergeCell ref="T76:U76"/>
    <mergeCell ref="V76:X76"/>
    <mergeCell ref="Y76:Z76"/>
    <mergeCell ref="V73:X73"/>
    <mergeCell ref="Y73:Z73"/>
    <mergeCell ref="B74:D75"/>
    <mergeCell ref="E74:E75"/>
    <mergeCell ref="F74:G75"/>
    <mergeCell ref="H74:H75"/>
    <mergeCell ref="I74:I75"/>
    <mergeCell ref="F77:G77"/>
    <mergeCell ref="H77:J77"/>
    <mergeCell ref="K77:M77"/>
    <mergeCell ref="N77:P77"/>
    <mergeCell ref="T77:U77"/>
    <mergeCell ref="Y74:Z74"/>
    <mergeCell ref="T75:U75"/>
    <mergeCell ref="V75:X75"/>
    <mergeCell ref="Y75:Z75"/>
    <mergeCell ref="C76:P76"/>
    <mergeCell ref="V77:X77"/>
    <mergeCell ref="Y77:Z77"/>
    <mergeCell ref="B78:D79"/>
    <mergeCell ref="E78:E79"/>
    <mergeCell ref="F78:G79"/>
    <mergeCell ref="H78:H79"/>
    <mergeCell ref="I78:I79"/>
    <mergeCell ref="J78:J79"/>
    <mergeCell ref="S79:Z79"/>
    <mergeCell ref="B77:D77"/>
    <mergeCell ref="C80:P80"/>
    <mergeCell ref="S80:Z80"/>
    <mergeCell ref="B81:P81"/>
    <mergeCell ref="S81:Z81"/>
    <mergeCell ref="B82:D82"/>
    <mergeCell ref="F82:G82"/>
    <mergeCell ref="H82:J82"/>
    <mergeCell ref="K82:M82"/>
    <mergeCell ref="N82:P82"/>
    <mergeCell ref="S82:Z82"/>
    <mergeCell ref="B83:D84"/>
    <mergeCell ref="E83:E84"/>
    <mergeCell ref="F83:G84"/>
    <mergeCell ref="H83:H84"/>
    <mergeCell ref="I83:I84"/>
    <mergeCell ref="J83:J84"/>
    <mergeCell ref="C85:P85"/>
    <mergeCell ref="S85:Z85"/>
    <mergeCell ref="B86:D86"/>
    <mergeCell ref="F86:G86"/>
    <mergeCell ref="H86:J86"/>
    <mergeCell ref="K86:M86"/>
    <mergeCell ref="N86:P86"/>
    <mergeCell ref="S86:Z86"/>
    <mergeCell ref="B87:D88"/>
    <mergeCell ref="E87:E88"/>
    <mergeCell ref="F87:G88"/>
    <mergeCell ref="H87:H88"/>
    <mergeCell ref="I87:I88"/>
    <mergeCell ref="J87:J88"/>
    <mergeCell ref="C89:P89"/>
    <mergeCell ref="B90:D90"/>
    <mergeCell ref="F90:G90"/>
    <mergeCell ref="H90:J90"/>
    <mergeCell ref="K90:M90"/>
    <mergeCell ref="N90:P90"/>
    <mergeCell ref="B91:D92"/>
    <mergeCell ref="E91:E92"/>
    <mergeCell ref="F91:G92"/>
    <mergeCell ref="H91:H92"/>
    <mergeCell ref="I91:I92"/>
    <mergeCell ref="J91:J92"/>
    <mergeCell ref="C93:P93"/>
    <mergeCell ref="B94:D94"/>
    <mergeCell ref="F94:G94"/>
    <mergeCell ref="H94:J94"/>
    <mergeCell ref="K94:M94"/>
    <mergeCell ref="N94:P94"/>
    <mergeCell ref="B95:D96"/>
    <mergeCell ref="E95:E96"/>
    <mergeCell ref="F95:G96"/>
    <mergeCell ref="H95:H96"/>
    <mergeCell ref="I95:I96"/>
    <mergeCell ref="J95:J96"/>
    <mergeCell ref="C97:P97"/>
    <mergeCell ref="B98:D98"/>
    <mergeCell ref="F98:G98"/>
    <mergeCell ref="H98:J98"/>
    <mergeCell ref="K98:M98"/>
    <mergeCell ref="N98:P98"/>
    <mergeCell ref="B99:D100"/>
    <mergeCell ref="E99:E100"/>
    <mergeCell ref="F99:G100"/>
    <mergeCell ref="H99:H100"/>
    <mergeCell ref="I99:I100"/>
    <mergeCell ref="J99:J100"/>
    <mergeCell ref="C101:P101"/>
    <mergeCell ref="B102:D102"/>
    <mergeCell ref="F102:G102"/>
    <mergeCell ref="H102:J102"/>
    <mergeCell ref="K102:M102"/>
    <mergeCell ref="N102:P102"/>
    <mergeCell ref="C105:P105"/>
    <mergeCell ref="B103:D104"/>
    <mergeCell ref="E103:E104"/>
    <mergeCell ref="F103:G104"/>
    <mergeCell ref="H103:H104"/>
    <mergeCell ref="I103:I104"/>
    <mergeCell ref="J103:J104"/>
  </mergeCells>
  <dataValidations count="14">
    <dataValidation operator="equal" allowBlank="1" showErrorMessage="1" sqref="D13">
      <formula1>能力分類</formula1>
    </dataValidation>
    <dataValidation operator="equal" sqref="G25">
      <formula1>リスト!$P$2:$P$4</formula1>
    </dataValidation>
    <dataValidation operator="equal" sqref="H13">
      <formula1>リスト!$F$2:$F$8</formula1>
    </dataValidation>
    <dataValidation type="list" operator="equal" allowBlank="1" showErrorMessage="1" sqref="I13">
      <formula1>能力分類</formula1>
    </dataValidation>
    <dataValidation type="list" operator="equal" sqref="Y4">
      <formula1>リスト!$F$2:$F$8</formula1>
    </dataValidation>
    <dataValidation type="list" operator="equal" allowBlank="1" sqref="D6">
      <formula1>リスト!$T$2:$T$8</formula1>
    </dataValidation>
    <dataValidation type="list" operator="equal" allowBlank="1" sqref="H58:J58 H62:J62 H66:J66 H70:J70 H74:J74 H78:J78 H83:J83 H87:J87 H91:J91 H95:J95 H99:J99 H103:J103">
      <formula1>リスト!$V$2:$V$7</formula1>
    </dataValidation>
    <dataValidation type="list" operator="equal" sqref="D10">
      <formula1>リスト!$H$2:$H$6</formula1>
    </dataValidation>
    <dataValidation type="list" operator="equal" sqref="D11">
      <formula1>リスト!$M$2:$M$6</formula1>
    </dataValidation>
    <dataValidation type="list" operator="equal" allowBlank="1" sqref="K58:M59 K62:M63 K66:M67 K70:M71 K74:M75 K78:M79 K83:M84 K87:M88 K91:M92 K95:M96 K99:M100 K103:M104">
      <formula1>リスト!$X$2:$X$24</formula1>
    </dataValidation>
    <dataValidation type="list" operator="equal" allowBlank="1" sqref="N58:P59 N62:P63 N66:P67 N70:P71 N74:P75 N78:P79 N83:P84 N87:P88 N91:P92 N95:P96 N99:P100 N103:P104">
      <formula1>リスト!$Z$2:$Z$12</formula1>
    </dataValidation>
    <dataValidation type="list" operator="equal" allowBlank="1" showErrorMessage="1" sqref="W4">
      <formula1>リスト!$A$2:$A$8</formula1>
    </dataValidation>
    <dataValidation type="list" operator="equal" allowBlank="1" sqref="H27">
      <formula1>リスト!$C$2:$C$8</formula1>
    </dataValidation>
    <dataValidation type="list" operator="equal" allowBlank="1" sqref="D27">
      <formula1>リスト!$K$2:$K$34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zoomScale="86" zoomScaleNormal="86" zoomScalePageLayoutView="0" workbookViewId="0" topLeftCell="A1">
      <selection activeCell="G5" sqref="G5:H6"/>
    </sheetView>
  </sheetViews>
  <sheetFormatPr defaultColWidth="12.8515625" defaultRowHeight="15" customHeight="1"/>
  <cols>
    <col min="1" max="16384" width="12.8515625" style="86" customWidth="1"/>
  </cols>
  <sheetData>
    <row r="1" spans="1:17" ht="1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5" customHeight="1">
      <c r="A2" s="87"/>
      <c r="B2" s="286" t="s">
        <v>236</v>
      </c>
      <c r="C2" s="286"/>
      <c r="D2" s="286"/>
      <c r="E2" s="286"/>
      <c r="F2" s="286"/>
      <c r="G2" s="286"/>
      <c r="H2" s="286" t="s">
        <v>237</v>
      </c>
      <c r="I2" s="286"/>
      <c r="J2" s="286" t="s">
        <v>340</v>
      </c>
      <c r="K2" s="286"/>
      <c r="L2" s="286"/>
      <c r="M2" s="87"/>
      <c r="N2" s="87"/>
      <c r="O2" s="87"/>
      <c r="P2" s="87"/>
      <c r="Q2" s="87"/>
    </row>
    <row r="3" spans="1:17" ht="15" customHeight="1">
      <c r="A3" s="87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87"/>
      <c r="N3" s="87"/>
      <c r="O3" s="87"/>
      <c r="P3" s="87"/>
      <c r="Q3" s="87"/>
    </row>
    <row r="4" spans="1:17" ht="1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5" customHeight="1">
      <c r="A5" s="87"/>
      <c r="B5" s="287" t="s">
        <v>238</v>
      </c>
      <c r="C5" s="287"/>
      <c r="D5" s="288">
        <v>0</v>
      </c>
      <c r="E5" s="287" t="s">
        <v>239</v>
      </c>
      <c r="F5" s="287"/>
      <c r="G5" s="288">
        <f>'캐릭터 시트'!D25</f>
        <v>0</v>
      </c>
      <c r="H5" s="288">
        <f>IF(K2="探索型",ROUNDDOWN(I10/3,0)+I10,I10)</f>
        <v>0</v>
      </c>
      <c r="I5" s="87"/>
      <c r="J5" s="87"/>
      <c r="K5" s="87"/>
      <c r="L5" s="87"/>
      <c r="M5" s="87"/>
      <c r="N5" s="87"/>
      <c r="O5" s="87"/>
      <c r="P5" s="87"/>
      <c r="Q5" s="87"/>
    </row>
    <row r="6" spans="1:17" ht="15" customHeight="1">
      <c r="A6" s="87"/>
      <c r="B6" s="287"/>
      <c r="C6" s="287"/>
      <c r="D6" s="288"/>
      <c r="E6" s="287"/>
      <c r="F6" s="287"/>
      <c r="G6" s="288"/>
      <c r="H6" s="288"/>
      <c r="I6" s="87"/>
      <c r="J6" s="87"/>
      <c r="K6" s="87"/>
      <c r="L6" s="87"/>
      <c r="M6" s="87"/>
      <c r="N6" s="87"/>
      <c r="O6" s="87"/>
      <c r="P6" s="87"/>
      <c r="Q6" s="87"/>
    </row>
    <row r="7" spans="1:17" ht="1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87"/>
      <c r="B8" s="283" t="s">
        <v>64</v>
      </c>
      <c r="C8" s="284"/>
      <c r="D8" s="284"/>
      <c r="E8" s="87"/>
      <c r="F8" s="237" t="s">
        <v>81</v>
      </c>
      <c r="G8" s="229"/>
      <c r="H8" s="177"/>
      <c r="I8" s="177"/>
      <c r="J8" s="177"/>
      <c r="K8" s="177"/>
      <c r="L8" s="177"/>
      <c r="M8" s="177"/>
      <c r="N8" s="87"/>
      <c r="O8" s="280" t="s">
        <v>245</v>
      </c>
      <c r="P8" s="280"/>
      <c r="Q8" s="87"/>
    </row>
    <row r="9" spans="1:17" ht="15" customHeight="1">
      <c r="A9" s="87"/>
      <c r="B9" s="88"/>
      <c r="C9" s="90"/>
      <c r="D9" s="89" t="s">
        <v>22</v>
      </c>
      <c r="E9" s="87"/>
      <c r="F9" s="229"/>
      <c r="G9" s="229"/>
      <c r="H9" s="177"/>
      <c r="I9" s="177"/>
      <c r="J9" s="177"/>
      <c r="K9" s="177"/>
      <c r="L9" s="177"/>
      <c r="M9" s="177"/>
      <c r="N9" s="87"/>
      <c r="O9" s="280"/>
      <c r="P9" s="280"/>
      <c r="Q9" s="87"/>
    </row>
    <row r="10" spans="1:17" ht="15" customHeight="1">
      <c r="A10" s="87"/>
      <c r="B10" s="91" t="s">
        <v>23</v>
      </c>
      <c r="C10" s="92">
        <f>D5</f>
        <v>0</v>
      </c>
      <c r="D10" s="93"/>
      <c r="E10" s="87"/>
      <c r="F10" s="285" t="s">
        <v>140</v>
      </c>
      <c r="G10" s="194"/>
      <c r="H10" s="177">
        <f>'캐릭터 시트'!D31</f>
        <v>3</v>
      </c>
      <c r="I10" s="177"/>
      <c r="J10" s="229" t="s">
        <v>243</v>
      </c>
      <c r="K10" s="229"/>
      <c r="L10" s="230">
        <f>'캐릭터 시트'!H31</f>
        <v>0</v>
      </c>
      <c r="M10" s="230"/>
      <c r="N10" s="87"/>
      <c r="O10" s="126" t="s">
        <v>246</v>
      </c>
      <c r="P10" s="94">
        <f>L10</f>
        <v>0</v>
      </c>
      <c r="Q10" s="87"/>
    </row>
    <row r="11" spans="1:17" ht="15" customHeight="1">
      <c r="A11" s="87"/>
      <c r="B11" s="95" t="s">
        <v>25</v>
      </c>
      <c r="C11" s="96">
        <f>D5</f>
        <v>0</v>
      </c>
      <c r="D11" s="97"/>
      <c r="E11" s="87"/>
      <c r="F11" s="278" t="s">
        <v>244</v>
      </c>
      <c r="G11" s="226"/>
      <c r="H11" s="226"/>
      <c r="I11" s="226"/>
      <c r="J11" s="226"/>
      <c r="K11" s="226"/>
      <c r="L11" s="226"/>
      <c r="M11" s="226"/>
      <c r="N11" s="87"/>
      <c r="O11" s="98" t="s">
        <v>11</v>
      </c>
      <c r="P11" s="70" t="s">
        <v>11</v>
      </c>
      <c r="Q11" s="87"/>
    </row>
    <row r="12" spans="1:26" ht="15" customHeight="1">
      <c r="A12" s="87"/>
      <c r="B12" s="124" t="s">
        <v>240</v>
      </c>
      <c r="C12" s="96">
        <f>D5</f>
        <v>0</v>
      </c>
      <c r="D12" s="97"/>
      <c r="E12" s="87"/>
      <c r="F12" s="228"/>
      <c r="G12" s="228"/>
      <c r="H12" s="228"/>
      <c r="I12" s="228"/>
      <c r="J12" s="228"/>
      <c r="K12" s="228"/>
      <c r="L12" s="228"/>
      <c r="M12" s="228"/>
      <c r="N12" s="87"/>
      <c r="O12" s="98" t="s">
        <v>11</v>
      </c>
      <c r="P12" s="70" t="s">
        <v>11</v>
      </c>
      <c r="Q12" s="87"/>
      <c r="S12"/>
      <c r="T12"/>
      <c r="U12"/>
      <c r="V12"/>
      <c r="W12"/>
      <c r="X12"/>
      <c r="Y12"/>
      <c r="Z12"/>
    </row>
    <row r="13" spans="1:26" ht="15" customHeight="1">
      <c r="A13" s="87"/>
      <c r="B13" s="124" t="s">
        <v>68</v>
      </c>
      <c r="C13" s="96">
        <f>D5</f>
        <v>0</v>
      </c>
      <c r="D13" s="97"/>
      <c r="E13" s="87"/>
      <c r="F13" s="228"/>
      <c r="G13" s="228"/>
      <c r="H13" s="228"/>
      <c r="I13" s="228"/>
      <c r="J13" s="228"/>
      <c r="K13" s="228"/>
      <c r="L13" s="228"/>
      <c r="M13" s="228"/>
      <c r="N13" s="87"/>
      <c r="O13" s="98" t="s">
        <v>11</v>
      </c>
      <c r="P13" s="70" t="s">
        <v>11</v>
      </c>
      <c r="Q13" s="87"/>
      <c r="S13"/>
      <c r="T13"/>
      <c r="U13"/>
      <c r="V13"/>
      <c r="W13"/>
      <c r="X13"/>
      <c r="Y13"/>
      <c r="Z13"/>
    </row>
    <row r="14" spans="1:26" ht="15" customHeight="1">
      <c r="A14" s="87"/>
      <c r="B14" s="124" t="s">
        <v>69</v>
      </c>
      <c r="C14" s="96" t="str">
        <f>IF(J2="방어형",ROUNDDOWN(H10/3,0),"0")</f>
        <v>0</v>
      </c>
      <c r="D14" s="97"/>
      <c r="E14" s="87"/>
      <c r="F14" s="228"/>
      <c r="G14" s="228"/>
      <c r="H14" s="228"/>
      <c r="I14" s="228"/>
      <c r="J14" s="228"/>
      <c r="K14" s="228"/>
      <c r="L14" s="228"/>
      <c r="M14" s="228"/>
      <c r="N14" s="87"/>
      <c r="O14" s="98" t="s">
        <v>11</v>
      </c>
      <c r="P14" s="70" t="s">
        <v>11</v>
      </c>
      <c r="Q14" s="87"/>
      <c r="S14"/>
      <c r="T14"/>
      <c r="U14"/>
      <c r="V14"/>
      <c r="W14"/>
      <c r="X14"/>
      <c r="Y14"/>
      <c r="Z14"/>
    </row>
    <row r="15" spans="1:26" ht="15" customHeight="1">
      <c r="A15" s="87"/>
      <c r="B15" s="124" t="s">
        <v>241</v>
      </c>
      <c r="C15" s="96" t="str">
        <f>IF(J2="방어형",ROUNDDOWN(H10/3,0),"0")</f>
        <v>0</v>
      </c>
      <c r="D15" s="97"/>
      <c r="E15" s="87"/>
      <c r="F15" s="228"/>
      <c r="G15" s="228"/>
      <c r="H15" s="228"/>
      <c r="I15" s="228"/>
      <c r="J15" s="228"/>
      <c r="K15" s="228"/>
      <c r="L15" s="228"/>
      <c r="M15" s="228"/>
      <c r="N15" s="87"/>
      <c r="O15" s="98" t="s">
        <v>11</v>
      </c>
      <c r="P15" s="70" t="s">
        <v>11</v>
      </c>
      <c r="Q15" s="87"/>
      <c r="S15"/>
      <c r="T15"/>
      <c r="U15"/>
      <c r="V15"/>
      <c r="W15"/>
      <c r="X15"/>
      <c r="Y15"/>
      <c r="Z15"/>
    </row>
    <row r="16" spans="1:26" ht="15" customHeight="1">
      <c r="A16" s="87"/>
      <c r="B16" s="125" t="s">
        <v>242</v>
      </c>
      <c r="C16" s="99">
        <f>'캐릭터 시트'!D26</f>
        <v>0</v>
      </c>
      <c r="D16" s="100"/>
      <c r="E16" s="87"/>
      <c r="F16" s="228"/>
      <c r="G16" s="228"/>
      <c r="H16" s="228"/>
      <c r="I16" s="228"/>
      <c r="J16" s="228"/>
      <c r="K16" s="228"/>
      <c r="L16" s="228"/>
      <c r="M16" s="228"/>
      <c r="N16" s="87"/>
      <c r="O16" s="101" t="s">
        <v>11</v>
      </c>
      <c r="P16" s="102" t="s">
        <v>11</v>
      </c>
      <c r="Q16" s="87"/>
      <c r="S16"/>
      <c r="T16"/>
      <c r="U16"/>
      <c r="V16"/>
      <c r="W16"/>
      <c r="X16"/>
      <c r="Y16"/>
      <c r="Z16"/>
    </row>
    <row r="17" spans="1:26" ht="1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S17" s="103"/>
      <c r="T17" s="103"/>
      <c r="U17" s="103"/>
      <c r="V17" s="103"/>
      <c r="W17" s="103"/>
      <c r="X17" s="103"/>
      <c r="Y17" s="103"/>
      <c r="Z17" s="103"/>
    </row>
    <row r="18" spans="1:26" ht="15" customHeight="1">
      <c r="A18" s="87"/>
      <c r="B18" s="279" t="s">
        <v>92</v>
      </c>
      <c r="C18" s="280"/>
      <c r="D18" s="281" t="s">
        <v>247</v>
      </c>
      <c r="E18" s="281"/>
      <c r="F18" s="87"/>
      <c r="G18" s="280" t="s">
        <v>248</v>
      </c>
      <c r="H18" s="280"/>
      <c r="I18" s="280"/>
      <c r="J18" s="280"/>
      <c r="K18" s="87"/>
      <c r="L18" s="282" t="s">
        <v>249</v>
      </c>
      <c r="M18" s="282"/>
      <c r="N18" s="282"/>
      <c r="O18" s="282"/>
      <c r="P18" s="87"/>
      <c r="Q18" s="87"/>
      <c r="S18"/>
      <c r="T18"/>
      <c r="U18"/>
      <c r="V18"/>
      <c r="W18" s="103"/>
      <c r="X18" s="103"/>
      <c r="Y18" s="103"/>
      <c r="Z18" s="103"/>
    </row>
    <row r="19" spans="1:26" ht="15" customHeight="1">
      <c r="A19" s="87"/>
      <c r="B19" s="274">
        <f>'캐릭터 시트'!M28</f>
        <v>0</v>
      </c>
      <c r="C19" s="274"/>
      <c r="D19" s="275">
        <f>IF(J2="공격형",ROUNDDOWN(H10/3,0),0)</f>
        <v>1</v>
      </c>
      <c r="E19" s="275"/>
      <c r="F19" s="104"/>
      <c r="G19" s="276" t="str">
        <f>IF(J2="速度型","2D6","1D6")</f>
        <v>1D6</v>
      </c>
      <c r="H19" s="276"/>
      <c r="I19" s="276"/>
      <c r="J19" s="276"/>
      <c r="K19" s="87"/>
      <c r="L19" s="277" t="str">
        <f>IF(J2="探索型","2D6","1D6")</f>
        <v>1D6</v>
      </c>
      <c r="M19" s="277"/>
      <c r="N19" s="277"/>
      <c r="O19" s="277"/>
      <c r="P19" s="87"/>
      <c r="Q19" s="87"/>
      <c r="S19"/>
      <c r="T19"/>
      <c r="U19"/>
      <c r="V19"/>
      <c r="W19" s="103"/>
      <c r="X19" s="103"/>
      <c r="Y19" s="103"/>
      <c r="Z19" s="103"/>
    </row>
    <row r="20" spans="1:26" ht="15" customHeight="1">
      <c r="A20" s="87"/>
      <c r="B20" s="104"/>
      <c r="C20" s="104"/>
      <c r="D20" s="104"/>
      <c r="E20" s="104"/>
      <c r="F20" s="104"/>
      <c r="G20" s="104"/>
      <c r="H20" s="104"/>
      <c r="I20" s="104"/>
      <c r="J20" s="87"/>
      <c r="K20" s="87"/>
      <c r="L20" s="87"/>
      <c r="M20" s="87"/>
      <c r="N20" s="87"/>
      <c r="O20" s="87"/>
      <c r="P20" s="87"/>
      <c r="Q20" s="87"/>
      <c r="S20" s="103"/>
      <c r="T20" s="103"/>
      <c r="U20" s="103"/>
      <c r="V20" s="103"/>
      <c r="W20" s="103"/>
      <c r="X20" s="103"/>
      <c r="Y20" s="103"/>
      <c r="Z20" s="103"/>
    </row>
    <row r="21" spans="1:26" ht="15" customHeight="1">
      <c r="A21" s="87"/>
      <c r="B21" s="148" t="s">
        <v>86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87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87"/>
      <c r="B22" s="157" t="s">
        <v>87</v>
      </c>
      <c r="C22" s="158"/>
      <c r="D22" s="158"/>
      <c r="E22" s="108" t="s">
        <v>88</v>
      </c>
      <c r="F22" s="159" t="s">
        <v>250</v>
      </c>
      <c r="G22" s="159"/>
      <c r="H22" s="160" t="s">
        <v>251</v>
      </c>
      <c r="I22" s="160"/>
      <c r="J22" s="160"/>
      <c r="K22" s="160" t="s">
        <v>90</v>
      </c>
      <c r="L22" s="160"/>
      <c r="M22" s="160"/>
      <c r="N22" s="161" t="s">
        <v>10</v>
      </c>
      <c r="O22" s="161"/>
      <c r="P22" s="161"/>
      <c r="Q22" s="87"/>
      <c r="S22" s="103"/>
      <c r="T22" s="103"/>
      <c r="U22" s="103"/>
      <c r="V22" s="103"/>
      <c r="W22" s="103"/>
      <c r="X22" s="103"/>
      <c r="Y22" s="103"/>
      <c r="Z22" s="103"/>
    </row>
    <row r="23" spans="1:17" ht="15" customHeight="1">
      <c r="A23" s="87"/>
      <c r="B23" s="271"/>
      <c r="C23" s="271"/>
      <c r="D23" s="271"/>
      <c r="E23" s="133"/>
      <c r="F23" s="273"/>
      <c r="G23" s="273"/>
      <c r="H23" s="135" t="s">
        <v>11</v>
      </c>
      <c r="I23" s="135" t="s">
        <v>11</v>
      </c>
      <c r="J23" s="135" t="s">
        <v>11</v>
      </c>
      <c r="K23" s="69" t="s">
        <v>11</v>
      </c>
      <c r="L23" s="69" t="s">
        <v>11</v>
      </c>
      <c r="M23" s="69" t="s">
        <v>11</v>
      </c>
      <c r="N23" s="69" t="s">
        <v>11</v>
      </c>
      <c r="O23" s="69" t="s">
        <v>11</v>
      </c>
      <c r="P23" s="70" t="s">
        <v>11</v>
      </c>
      <c r="Q23" s="87"/>
    </row>
    <row r="24" spans="1:17" ht="15" customHeight="1">
      <c r="A24" s="87"/>
      <c r="B24" s="271"/>
      <c r="C24" s="271"/>
      <c r="D24" s="271"/>
      <c r="E24" s="133"/>
      <c r="F24" s="273"/>
      <c r="G24" s="273"/>
      <c r="H24" s="135"/>
      <c r="I24" s="135"/>
      <c r="J24" s="135"/>
      <c r="K24" s="69" t="s">
        <v>11</v>
      </c>
      <c r="L24" s="69" t="s">
        <v>11</v>
      </c>
      <c r="M24" s="69" t="s">
        <v>11</v>
      </c>
      <c r="N24" s="69" t="s">
        <v>11</v>
      </c>
      <c r="O24" s="69" t="s">
        <v>11</v>
      </c>
      <c r="P24" s="70" t="s">
        <v>11</v>
      </c>
      <c r="Q24" s="87"/>
    </row>
    <row r="25" spans="1:17" ht="15" customHeight="1">
      <c r="A25" s="87"/>
      <c r="B25" s="127" t="s">
        <v>253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87"/>
    </row>
    <row r="26" spans="1:17" ht="15" customHeight="1">
      <c r="A26" s="87"/>
      <c r="B26" s="157" t="s">
        <v>87</v>
      </c>
      <c r="C26" s="158"/>
      <c r="D26" s="158"/>
      <c r="E26" s="108" t="s">
        <v>88</v>
      </c>
      <c r="F26" s="159" t="s">
        <v>250</v>
      </c>
      <c r="G26" s="159"/>
      <c r="H26" s="160" t="s">
        <v>251</v>
      </c>
      <c r="I26" s="160"/>
      <c r="J26" s="160"/>
      <c r="K26" s="160" t="s">
        <v>90</v>
      </c>
      <c r="L26" s="160"/>
      <c r="M26" s="160"/>
      <c r="N26" s="161" t="s">
        <v>10</v>
      </c>
      <c r="O26" s="161"/>
      <c r="P26" s="161"/>
      <c r="Q26" s="87"/>
    </row>
    <row r="27" spans="1:17" ht="15" customHeight="1">
      <c r="A27" s="87"/>
      <c r="B27" s="271"/>
      <c r="C27" s="271"/>
      <c r="D27" s="271"/>
      <c r="E27" s="133"/>
      <c r="F27" s="272"/>
      <c r="G27" s="272"/>
      <c r="H27" s="135" t="s">
        <v>11</v>
      </c>
      <c r="I27" s="135" t="s">
        <v>11</v>
      </c>
      <c r="J27" s="135" t="s">
        <v>11</v>
      </c>
      <c r="K27" s="69" t="s">
        <v>11</v>
      </c>
      <c r="L27" s="69" t="s">
        <v>11</v>
      </c>
      <c r="M27" s="69" t="s">
        <v>11</v>
      </c>
      <c r="N27" s="69" t="s">
        <v>11</v>
      </c>
      <c r="O27" s="69" t="s">
        <v>11</v>
      </c>
      <c r="P27" s="70" t="s">
        <v>11</v>
      </c>
      <c r="Q27" s="87"/>
    </row>
    <row r="28" spans="1:17" ht="15" customHeight="1">
      <c r="A28" s="87"/>
      <c r="B28" s="271"/>
      <c r="C28" s="271"/>
      <c r="D28" s="271"/>
      <c r="E28" s="133"/>
      <c r="F28" s="133"/>
      <c r="G28" s="272"/>
      <c r="H28" s="135"/>
      <c r="I28" s="135"/>
      <c r="J28" s="135"/>
      <c r="K28" s="69" t="s">
        <v>11</v>
      </c>
      <c r="L28" s="69" t="s">
        <v>11</v>
      </c>
      <c r="M28" s="69" t="s">
        <v>11</v>
      </c>
      <c r="N28" s="69" t="s">
        <v>11</v>
      </c>
      <c r="O28" s="69" t="s">
        <v>11</v>
      </c>
      <c r="P28" s="70" t="s">
        <v>11</v>
      </c>
      <c r="Q28" s="87"/>
    </row>
    <row r="29" spans="1:17" ht="15" customHeight="1">
      <c r="A29" s="87"/>
      <c r="B29" s="127" t="s">
        <v>252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87"/>
    </row>
    <row r="30" spans="1:17" ht="15" customHeight="1">
      <c r="A30" s="87"/>
      <c r="B30" s="157" t="s">
        <v>87</v>
      </c>
      <c r="C30" s="158"/>
      <c r="D30" s="158"/>
      <c r="E30" s="108" t="s">
        <v>88</v>
      </c>
      <c r="F30" s="159" t="s">
        <v>250</v>
      </c>
      <c r="G30" s="159"/>
      <c r="H30" s="160" t="s">
        <v>251</v>
      </c>
      <c r="I30" s="160"/>
      <c r="J30" s="160"/>
      <c r="K30" s="160" t="s">
        <v>90</v>
      </c>
      <c r="L30" s="160"/>
      <c r="M30" s="160"/>
      <c r="N30" s="161" t="s">
        <v>10</v>
      </c>
      <c r="O30" s="161"/>
      <c r="P30" s="161"/>
      <c r="Q30" s="87"/>
    </row>
    <row r="31" spans="1:17" ht="15" customHeight="1">
      <c r="A31" s="87"/>
      <c r="B31" s="271"/>
      <c r="C31" s="271"/>
      <c r="D31" s="271"/>
      <c r="E31" s="133"/>
      <c r="F31" s="272"/>
      <c r="G31" s="272"/>
      <c r="H31" s="135" t="s">
        <v>11</v>
      </c>
      <c r="I31" s="135" t="s">
        <v>11</v>
      </c>
      <c r="J31" s="135" t="s">
        <v>11</v>
      </c>
      <c r="K31" s="69" t="s">
        <v>11</v>
      </c>
      <c r="L31" s="69" t="s">
        <v>11</v>
      </c>
      <c r="M31" s="69" t="s">
        <v>11</v>
      </c>
      <c r="N31" s="69" t="s">
        <v>11</v>
      </c>
      <c r="O31" s="69" t="s">
        <v>11</v>
      </c>
      <c r="P31" s="70" t="s">
        <v>11</v>
      </c>
      <c r="Q31" s="87"/>
    </row>
    <row r="32" spans="1:17" ht="15" customHeight="1">
      <c r="A32" s="87"/>
      <c r="B32" s="271"/>
      <c r="C32" s="271"/>
      <c r="D32" s="271"/>
      <c r="E32" s="133"/>
      <c r="F32" s="133"/>
      <c r="G32" s="272"/>
      <c r="H32" s="135"/>
      <c r="I32" s="135"/>
      <c r="J32" s="135"/>
      <c r="K32" s="69" t="s">
        <v>11</v>
      </c>
      <c r="L32" s="69" t="s">
        <v>11</v>
      </c>
      <c r="M32" s="69" t="s">
        <v>11</v>
      </c>
      <c r="N32" s="69" t="s">
        <v>11</v>
      </c>
      <c r="O32" s="69" t="s">
        <v>11</v>
      </c>
      <c r="P32" s="70" t="s">
        <v>11</v>
      </c>
      <c r="Q32" s="87"/>
    </row>
    <row r="33" spans="1:17" ht="15" customHeight="1">
      <c r="A33" s="87"/>
      <c r="B33" s="127" t="s">
        <v>252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87"/>
    </row>
    <row r="34" spans="1:17" ht="15" customHeight="1">
      <c r="A34" s="87"/>
      <c r="B34" s="157" t="s">
        <v>87</v>
      </c>
      <c r="C34" s="158"/>
      <c r="D34" s="158"/>
      <c r="E34" s="108" t="s">
        <v>88</v>
      </c>
      <c r="F34" s="159" t="s">
        <v>250</v>
      </c>
      <c r="G34" s="159"/>
      <c r="H34" s="160" t="s">
        <v>251</v>
      </c>
      <c r="I34" s="160"/>
      <c r="J34" s="160"/>
      <c r="K34" s="160" t="s">
        <v>90</v>
      </c>
      <c r="L34" s="160"/>
      <c r="M34" s="160"/>
      <c r="N34" s="161" t="s">
        <v>10</v>
      </c>
      <c r="O34" s="161"/>
      <c r="P34" s="161"/>
      <c r="Q34" s="87"/>
    </row>
    <row r="35" spans="1:17" ht="15" customHeight="1">
      <c r="A35" s="87"/>
      <c r="B35" s="271"/>
      <c r="C35" s="271"/>
      <c r="D35" s="271"/>
      <c r="E35" s="133"/>
      <c r="F35" s="272"/>
      <c r="G35" s="272"/>
      <c r="H35" s="135" t="s">
        <v>11</v>
      </c>
      <c r="I35" s="135" t="s">
        <v>11</v>
      </c>
      <c r="J35" s="135" t="s">
        <v>11</v>
      </c>
      <c r="K35" s="69" t="s">
        <v>11</v>
      </c>
      <c r="L35" s="69" t="s">
        <v>11</v>
      </c>
      <c r="M35" s="69" t="s">
        <v>11</v>
      </c>
      <c r="N35" s="69" t="s">
        <v>11</v>
      </c>
      <c r="O35" s="69" t="s">
        <v>11</v>
      </c>
      <c r="P35" s="70" t="s">
        <v>11</v>
      </c>
      <c r="Q35" s="87"/>
    </row>
    <row r="36" spans="1:17" ht="15" customHeight="1">
      <c r="A36" s="87"/>
      <c r="B36" s="271"/>
      <c r="C36" s="271"/>
      <c r="D36" s="271"/>
      <c r="E36" s="133"/>
      <c r="F36" s="133"/>
      <c r="G36" s="272"/>
      <c r="H36" s="135"/>
      <c r="I36" s="135"/>
      <c r="J36" s="135"/>
      <c r="K36" s="69" t="s">
        <v>11</v>
      </c>
      <c r="L36" s="69" t="s">
        <v>11</v>
      </c>
      <c r="M36" s="69" t="s">
        <v>11</v>
      </c>
      <c r="N36" s="69" t="s">
        <v>11</v>
      </c>
      <c r="O36" s="69" t="s">
        <v>11</v>
      </c>
      <c r="P36" s="70" t="s">
        <v>11</v>
      </c>
      <c r="Q36" s="87"/>
    </row>
    <row r="37" spans="1:17" ht="15" customHeight="1">
      <c r="A37" s="87"/>
      <c r="B37" s="127" t="s">
        <v>252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87"/>
    </row>
    <row r="38" spans="1:17" ht="15" customHeight="1">
      <c r="A38" s="87"/>
      <c r="B38" s="157" t="s">
        <v>87</v>
      </c>
      <c r="C38" s="158"/>
      <c r="D38" s="158"/>
      <c r="E38" s="108" t="s">
        <v>88</v>
      </c>
      <c r="F38" s="159" t="s">
        <v>250</v>
      </c>
      <c r="G38" s="159"/>
      <c r="H38" s="160" t="s">
        <v>251</v>
      </c>
      <c r="I38" s="160"/>
      <c r="J38" s="160"/>
      <c r="K38" s="160" t="s">
        <v>90</v>
      </c>
      <c r="L38" s="160"/>
      <c r="M38" s="160"/>
      <c r="N38" s="161" t="s">
        <v>10</v>
      </c>
      <c r="O38" s="161"/>
      <c r="P38" s="161"/>
      <c r="Q38" s="87"/>
    </row>
    <row r="39" spans="1:17" ht="15" customHeight="1">
      <c r="A39" s="87"/>
      <c r="B39" s="271"/>
      <c r="C39" s="271"/>
      <c r="D39" s="271"/>
      <c r="E39" s="133"/>
      <c r="F39" s="272"/>
      <c r="G39" s="272"/>
      <c r="H39" s="135" t="s">
        <v>11</v>
      </c>
      <c r="I39" s="135" t="s">
        <v>11</v>
      </c>
      <c r="J39" s="135" t="s">
        <v>11</v>
      </c>
      <c r="K39" s="69" t="s">
        <v>11</v>
      </c>
      <c r="L39" s="69" t="s">
        <v>11</v>
      </c>
      <c r="M39" s="69" t="s">
        <v>11</v>
      </c>
      <c r="N39" s="69" t="s">
        <v>11</v>
      </c>
      <c r="O39" s="69" t="s">
        <v>11</v>
      </c>
      <c r="P39" s="70" t="s">
        <v>11</v>
      </c>
      <c r="Q39" s="87"/>
    </row>
    <row r="40" spans="1:17" ht="15" customHeight="1">
      <c r="A40" s="87"/>
      <c r="B40" s="271"/>
      <c r="C40" s="271"/>
      <c r="D40" s="271"/>
      <c r="E40" s="133"/>
      <c r="F40" s="133"/>
      <c r="G40" s="272"/>
      <c r="H40" s="135"/>
      <c r="I40" s="135"/>
      <c r="J40" s="135"/>
      <c r="K40" s="69" t="s">
        <v>11</v>
      </c>
      <c r="L40" s="69" t="s">
        <v>11</v>
      </c>
      <c r="M40" s="69" t="s">
        <v>11</v>
      </c>
      <c r="N40" s="69" t="s">
        <v>11</v>
      </c>
      <c r="O40" s="69" t="s">
        <v>11</v>
      </c>
      <c r="P40" s="70" t="s">
        <v>11</v>
      </c>
      <c r="Q40" s="87"/>
    </row>
    <row r="41" spans="1:17" ht="15" customHeight="1">
      <c r="A41" s="87"/>
      <c r="B41" s="127" t="s">
        <v>252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87"/>
    </row>
    <row r="42" spans="1:17" ht="15" customHeight="1">
      <c r="A42" s="87"/>
      <c r="B42" s="157" t="s">
        <v>87</v>
      </c>
      <c r="C42" s="158"/>
      <c r="D42" s="158"/>
      <c r="E42" s="108" t="s">
        <v>88</v>
      </c>
      <c r="F42" s="159" t="s">
        <v>250</v>
      </c>
      <c r="G42" s="159"/>
      <c r="H42" s="160" t="s">
        <v>251</v>
      </c>
      <c r="I42" s="160"/>
      <c r="J42" s="160"/>
      <c r="K42" s="160" t="s">
        <v>90</v>
      </c>
      <c r="L42" s="160"/>
      <c r="M42" s="160"/>
      <c r="N42" s="161" t="s">
        <v>10</v>
      </c>
      <c r="O42" s="161"/>
      <c r="P42" s="161"/>
      <c r="Q42" s="87"/>
    </row>
    <row r="43" spans="1:17" ht="15" customHeight="1">
      <c r="A43" s="87"/>
      <c r="B43" s="271"/>
      <c r="C43" s="271"/>
      <c r="D43" s="271"/>
      <c r="E43" s="133"/>
      <c r="F43" s="272"/>
      <c r="G43" s="272"/>
      <c r="H43" s="135" t="s">
        <v>11</v>
      </c>
      <c r="I43" s="135" t="s">
        <v>11</v>
      </c>
      <c r="J43" s="135" t="s">
        <v>11</v>
      </c>
      <c r="K43" s="69" t="s">
        <v>11</v>
      </c>
      <c r="L43" s="69" t="s">
        <v>11</v>
      </c>
      <c r="M43" s="69" t="s">
        <v>11</v>
      </c>
      <c r="N43" s="69" t="s">
        <v>11</v>
      </c>
      <c r="O43" s="69" t="s">
        <v>11</v>
      </c>
      <c r="P43" s="70" t="s">
        <v>11</v>
      </c>
      <c r="Q43" s="87"/>
    </row>
    <row r="44" spans="1:17" ht="15" customHeight="1">
      <c r="A44" s="87"/>
      <c r="B44" s="271"/>
      <c r="C44" s="271"/>
      <c r="D44" s="271"/>
      <c r="E44" s="133"/>
      <c r="F44" s="133"/>
      <c r="G44" s="272"/>
      <c r="H44" s="135"/>
      <c r="I44" s="135"/>
      <c r="J44" s="135"/>
      <c r="K44" s="69" t="s">
        <v>11</v>
      </c>
      <c r="L44" s="69" t="s">
        <v>11</v>
      </c>
      <c r="M44" s="69" t="s">
        <v>11</v>
      </c>
      <c r="N44" s="69" t="s">
        <v>11</v>
      </c>
      <c r="O44" s="69" t="s">
        <v>11</v>
      </c>
      <c r="P44" s="70" t="s">
        <v>11</v>
      </c>
      <c r="Q44" s="87"/>
    </row>
    <row r="45" spans="1:17" ht="15" customHeight="1">
      <c r="A45" s="87"/>
      <c r="B45" s="127" t="s">
        <v>252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87"/>
    </row>
    <row r="46" spans="1:17" ht="15" customHeight="1">
      <c r="A46" s="87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87"/>
    </row>
    <row r="47" spans="1:18" ht="1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5"/>
      <c r="R47" s="105"/>
    </row>
    <row r="48" spans="1:18" ht="1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5"/>
      <c r="R48" s="105"/>
    </row>
    <row r="49" spans="1:18" ht="1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5"/>
      <c r="R49" s="105"/>
    </row>
    <row r="50" spans="1:18" ht="15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5"/>
      <c r="R50" s="105"/>
    </row>
    <row r="51" spans="1:18" ht="1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5"/>
      <c r="R51" s="105"/>
    </row>
    <row r="52" spans="1:18" ht="15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5"/>
      <c r="R52" s="105"/>
    </row>
    <row r="53" spans="1:18" ht="15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5"/>
      <c r="R53" s="105"/>
    </row>
    <row r="54" spans="1:18" ht="15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5"/>
      <c r="R54" s="105"/>
    </row>
    <row r="55" spans="1:18" ht="15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5"/>
      <c r="R55" s="105"/>
    </row>
    <row r="56" spans="1:18" ht="1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</sheetData>
  <sheetProtection selectLockedCells="1" selectUnlockedCells="1"/>
  <mergeCells count="99">
    <mergeCell ref="B2:C3"/>
    <mergeCell ref="D2:G3"/>
    <mergeCell ref="H2:I3"/>
    <mergeCell ref="J2:L3"/>
    <mergeCell ref="B5:C6"/>
    <mergeCell ref="D5:D6"/>
    <mergeCell ref="E5:F6"/>
    <mergeCell ref="G5:H6"/>
    <mergeCell ref="B8:D8"/>
    <mergeCell ref="F8:G9"/>
    <mergeCell ref="H8:M9"/>
    <mergeCell ref="O8:P9"/>
    <mergeCell ref="F10:G10"/>
    <mergeCell ref="H10:I10"/>
    <mergeCell ref="J10:K10"/>
    <mergeCell ref="L10:M10"/>
    <mergeCell ref="F11:M11"/>
    <mergeCell ref="F12:M16"/>
    <mergeCell ref="B18:C18"/>
    <mergeCell ref="D18:E18"/>
    <mergeCell ref="G18:J18"/>
    <mergeCell ref="L18:O18"/>
    <mergeCell ref="B19:C19"/>
    <mergeCell ref="D19:E19"/>
    <mergeCell ref="G19:J19"/>
    <mergeCell ref="L19:O19"/>
    <mergeCell ref="B21:P21"/>
    <mergeCell ref="B22:D22"/>
    <mergeCell ref="F22:G22"/>
    <mergeCell ref="H22:J22"/>
    <mergeCell ref="K22:M22"/>
    <mergeCell ref="N22:P22"/>
    <mergeCell ref="B23:D24"/>
    <mergeCell ref="E23:E24"/>
    <mergeCell ref="F23:G24"/>
    <mergeCell ref="H23:H24"/>
    <mergeCell ref="I23:I24"/>
    <mergeCell ref="J23:J24"/>
    <mergeCell ref="C25:P25"/>
    <mergeCell ref="B26:D26"/>
    <mergeCell ref="F26:G26"/>
    <mergeCell ref="H26:J26"/>
    <mergeCell ref="K26:M26"/>
    <mergeCell ref="N26:P26"/>
    <mergeCell ref="B27:D28"/>
    <mergeCell ref="E27:E28"/>
    <mergeCell ref="F27:G28"/>
    <mergeCell ref="H27:H28"/>
    <mergeCell ref="I27:I28"/>
    <mergeCell ref="J27:J28"/>
    <mergeCell ref="C29:P29"/>
    <mergeCell ref="B30:D30"/>
    <mergeCell ref="F30:G30"/>
    <mergeCell ref="H30:J30"/>
    <mergeCell ref="K30:M30"/>
    <mergeCell ref="N30:P30"/>
    <mergeCell ref="B31:D32"/>
    <mergeCell ref="E31:E32"/>
    <mergeCell ref="F31:G32"/>
    <mergeCell ref="H31:H32"/>
    <mergeCell ref="I31:I32"/>
    <mergeCell ref="J31:J32"/>
    <mergeCell ref="C33:P33"/>
    <mergeCell ref="B34:D34"/>
    <mergeCell ref="F34:G34"/>
    <mergeCell ref="H34:J34"/>
    <mergeCell ref="K34:M34"/>
    <mergeCell ref="N34:P34"/>
    <mergeCell ref="B35:D36"/>
    <mergeCell ref="E35:E36"/>
    <mergeCell ref="F35:G36"/>
    <mergeCell ref="H35:H36"/>
    <mergeCell ref="I35:I36"/>
    <mergeCell ref="J35:J36"/>
    <mergeCell ref="C37:P37"/>
    <mergeCell ref="B38:D38"/>
    <mergeCell ref="F38:G38"/>
    <mergeCell ref="H38:J38"/>
    <mergeCell ref="K38:M38"/>
    <mergeCell ref="N38:P38"/>
    <mergeCell ref="B39:D40"/>
    <mergeCell ref="E39:E40"/>
    <mergeCell ref="F39:G40"/>
    <mergeCell ref="H39:H40"/>
    <mergeCell ref="I39:I40"/>
    <mergeCell ref="J39:J40"/>
    <mergeCell ref="C41:P41"/>
    <mergeCell ref="B42:D42"/>
    <mergeCell ref="F42:G42"/>
    <mergeCell ref="H42:J42"/>
    <mergeCell ref="K42:M42"/>
    <mergeCell ref="N42:P42"/>
    <mergeCell ref="C45:P45"/>
    <mergeCell ref="B43:D44"/>
    <mergeCell ref="E43:E44"/>
    <mergeCell ref="F43:G44"/>
    <mergeCell ref="H43:H44"/>
    <mergeCell ref="I43:I44"/>
    <mergeCell ref="J43:J44"/>
  </mergeCells>
  <dataValidations count="7">
    <dataValidation type="list" operator="equal" allowBlank="1" sqref="H23:J23 H27:J27 H31:J31 H35:J35 H39:J39 H43:J43">
      <formula1>リスト!$V$2:$V$7</formula1>
    </dataValidation>
    <dataValidation type="list" operator="equal" allowBlank="1" sqref="K2">
      <formula1>リスト!$AB$3:$AB$6</formula1>
    </dataValidation>
    <dataValidation type="list" operator="equal" allowBlank="1" sqref="J2">
      <formula1>リスト!$AB$2:$AB$6</formula1>
    </dataValidation>
    <dataValidation type="list" operator="equal" allowBlank="1" sqref="D5">
      <formula1>リスト!$AD$2:$AD$12</formula1>
    </dataValidation>
    <dataValidation type="list" operator="equal" allowBlank="1" sqref="O11:P16">
      <formula1>リスト!$AF$2:$AF$14</formula1>
    </dataValidation>
    <dataValidation type="list" operator="equal" allowBlank="1" sqref="K23:M24 K27:M28 K31:M32 K35:M36 K39:M40 K43:M44">
      <formula1>リスト!$X$2:$X$24</formula1>
    </dataValidation>
    <dataValidation type="list" operator="equal" allowBlank="1" sqref="N23:P24 N27:P28 N31:P32 N35:P36 N39:P40 N43:P44">
      <formula1>リスト!$Z$2:$Z$12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nekrima</dc:creator>
  <cp:keywords/>
  <dc:description/>
  <cp:lastModifiedBy>com</cp:lastModifiedBy>
  <dcterms:created xsi:type="dcterms:W3CDTF">2013-01-16T11:01:29Z</dcterms:created>
  <dcterms:modified xsi:type="dcterms:W3CDTF">2013-01-17T13:20:57Z</dcterms:modified>
  <cp:category/>
  <cp:version/>
  <cp:contentType/>
  <cp:contentStatus/>
</cp:coreProperties>
</file>